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drawings/drawing2.xml" ContentType="application/vnd.openxmlformats-officedocument.drawing+xml"/>
  <Override PartName="/xl/activeX/activeX1.xml" ContentType="application/vnd.ms-office.activeX+xml"/>
  <Override PartName="/xl/activeX/activeX1.bin" ContentType="application/vnd.ms-office.activeX"/>
  <Override PartName="/xl/activeX/activeX2.xml" ContentType="application/vnd.ms-office.activeX+xml"/>
  <Override PartName="/xl/activeX/activeX2.bin" ContentType="application/vnd.ms-office.activeX"/>
  <Override PartName="/xl/activeX/activeX3.xml" ContentType="application/vnd.ms-office.activeX+xml"/>
  <Override PartName="/xl/activeX/activeX3.bin" ContentType="application/vnd.ms-office.activeX"/>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ctrlProps/ctrlProp29.xml" ContentType="application/vnd.ms-excel.controlproperties+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ctrlProps/ctrlProp38.xml" ContentType="application/vnd.ms-excel.controlproperties+xml"/>
  <Override PartName="/xl/comments1.xml" ContentType="application/vnd.openxmlformats-officedocument.spreadsheetml.comments+xml"/>
  <Override PartName="/xl/drawings/drawing3.xml" ContentType="application/vnd.openxmlformats-officedocument.drawing+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drawings/drawing4.xml" ContentType="application/vnd.openxmlformats-officedocument.drawing+xml"/>
  <Override PartName="/xl/ctrlProps/ctrlProp54.xml" ContentType="application/vnd.ms-excel.controlproperties+xml"/>
  <Override PartName="/xl/ctrlProps/ctrlProp55.xml" ContentType="application/vnd.ms-excel.controlproperties+xml"/>
  <Override PartName="/xl/ctrlProps/ctrlProp56.xml" ContentType="application/vnd.ms-excel.controlproperties+xml"/>
  <Override PartName="/xl/drawings/drawing5.xml" ContentType="application/vnd.openxmlformats-officedocument.drawing+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drawings/drawing6.xml" ContentType="application/vnd.openxmlformats-officedocument.drawing+xml"/>
  <Override PartName="/xl/ctrlProps/ctrlProp65.xml" ContentType="application/vnd.ms-excel.controlproperties+xml"/>
  <Override PartName="/xl/drawings/drawing7.xml" ContentType="application/vnd.openxmlformats-officedocument.drawing+xml"/>
  <Override PartName="/xl/drawings/drawing8.xml" ContentType="application/vnd.openxmlformats-officedocument.drawing+xml"/>
  <Override PartName="/xl/activeX/activeX4.xml" ContentType="application/vnd.ms-office.activeX+xml"/>
  <Override PartName="/xl/activeX/activeX4.bin" ContentType="application/vnd.ms-office.activeX"/>
  <Override PartName="/xl/activeX/activeX5.xml" ContentType="application/vnd.ms-office.activeX+xml"/>
  <Override PartName="/xl/activeX/activeX5.bin" ContentType="application/vnd.ms-office.activeX"/>
  <Override PartName="/xl/activeX/activeX6.xml" ContentType="application/vnd.ms-office.activeX+xml"/>
  <Override PartName="/xl/activeX/activeX6.bin" ContentType="application/vnd.ms-office.activeX"/>
  <Override PartName="/xl/comments2.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530"/>
  <workbookPr/>
  <mc:AlternateContent xmlns:mc="http://schemas.openxmlformats.org/markup-compatibility/2006">
    <mc:Choice Requires="x15">
      <x15ac:absPath xmlns:x15ac="http://schemas.microsoft.com/office/spreadsheetml/2010/11/ac" url="C:\Users\Jazmin Rodriguez\Desktop\Proyectos GitHub\PYQT-Interface-gen-access-DataBase\project\"/>
    </mc:Choice>
  </mc:AlternateContent>
  <xr:revisionPtr revIDLastSave="0" documentId="13_ncr:1_{F98612A6-29E9-45A9-8612-0CFF9ACB5794}" xr6:coauthVersionLast="46" xr6:coauthVersionMax="46" xr10:uidLastSave="{00000000-0000-0000-0000-000000000000}"/>
  <bookViews>
    <workbookView xWindow="1320" yWindow="390" windowWidth="18645" windowHeight="11025" tabRatio="709" firstSheet="4" activeTab="4" xr2:uid="{00000000-000D-0000-FFFF-FFFF00000000}"/>
  </bookViews>
  <sheets>
    <sheet name="RATIFICACIÓN" sheetId="31" r:id="rId1"/>
    <sheet name="HOJA RESUMEN" sheetId="17" state="hidden" r:id="rId2"/>
    <sheet name=" VALORACION" sheetId="20" state="hidden" r:id="rId3"/>
    <sheet name="HOMOLOG." sheetId="8" state="hidden" r:id="rId4"/>
    <sheet name="1 Datos Ubic " sheetId="33" r:id="rId5"/>
    <sheet name="TABLAS DATOS" sheetId="23" state="hidden" r:id="rId6"/>
    <sheet name="3 Caracte Inmu" sheetId="26" r:id="rId7"/>
    <sheet name="4 Caracte Inmu 2" sheetId="27" r:id="rId8"/>
    <sheet name="5 Referencias" sheetId="28" r:id="rId9"/>
    <sheet name="6 Avaluo" sheetId="29" r:id="rId10"/>
    <sheet name="CALCULO AVALÚO" sheetId="5" state="hidden" r:id="rId11"/>
    <sheet name="2 Valoración" sheetId="34" r:id="rId12"/>
    <sheet name="7 Ubicacion" sheetId="11" r:id="rId13"/>
    <sheet name="8 Fotos-1" sheetId="10" r:id="rId14"/>
    <sheet name="8 Fotos-2" sheetId="12" state="hidden" r:id="rId15"/>
    <sheet name="FOTOS (3)" sheetId="15" state="hidden" r:id="rId16"/>
    <sheet name="HOJA RESUMEN (2)" sheetId="18" state="hidden" r:id="rId17"/>
    <sheet name="PRESUPUESTO." sheetId="35" r:id="rId18"/>
    <sheet name="9 Ficha amb" sheetId="13" r:id="rId19"/>
    <sheet name="CALCULO " sheetId="21" state="hidden" r:id="rId20"/>
    <sheet name="PRESUÚESTO" sheetId="14" state="hidden" r:id="rId21"/>
    <sheet name="Hoja1" sheetId="6" state="hidden" r:id="rId22"/>
  </sheets>
  <externalReferences>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s>
  <definedNames>
    <definedName name="_xlnm.Print_Area" localSheetId="2">' VALORACION'!$A$1:$K$119</definedName>
    <definedName name="_xlnm.Print_Area" localSheetId="4">'1 Datos Ubic '!$B$2:$DZ$104</definedName>
    <definedName name="_xlnm.Print_Area" localSheetId="11">'2 Valoración'!$A$1:$K$112</definedName>
    <definedName name="_xlnm.Print_Area" localSheetId="6">'3 Caracte Inmu'!$B$2:$DZ$66</definedName>
    <definedName name="_xlnm.Print_Area" localSheetId="7">'4 Caracte Inmu 2'!$B$1:$DZ$77</definedName>
    <definedName name="_xlnm.Print_Area" localSheetId="8">'5 Referencias'!$B$1:$DZ$59</definedName>
    <definedName name="_xlnm.Print_Area" localSheetId="9">'6 Avaluo'!$B$1:$DZ$97</definedName>
    <definedName name="_xlnm.Print_Area" localSheetId="12">'7 Ubicacion'!$A$1:$I$57</definedName>
    <definedName name="_xlnm.Print_Area" localSheetId="13">'8 Fotos-1'!$A$1:$I$56</definedName>
    <definedName name="_xlnm.Print_Area" localSheetId="14">'8 Fotos-2'!$A$1:$I$57</definedName>
    <definedName name="_xlnm.Print_Area" localSheetId="18">'9 Ficha amb'!$A$1:$K$85</definedName>
    <definedName name="_xlnm.Print_Area" localSheetId="19">'CALCULO '!$A$1:$J$74</definedName>
    <definedName name="_xlnm.Print_Area" localSheetId="10">'CALCULO AVALÚO'!$A$1:$J$55</definedName>
    <definedName name="_xlnm.Print_Area" localSheetId="15">'FOTOS (3)'!$A$1:$I$57</definedName>
    <definedName name="_xlnm.Print_Area" localSheetId="1">'HOJA RESUMEN'!$A$1:$L$71</definedName>
    <definedName name="_xlnm.Print_Area" localSheetId="16">'HOJA RESUMEN (2)'!$A$1:$L$71</definedName>
    <definedName name="_xlnm.Print_Area" localSheetId="21">Hoja1!$A$1:$J$73</definedName>
    <definedName name="_xlnm.Print_Area" localSheetId="3">HOMOLOG.!$A$1:$K$112</definedName>
    <definedName name="_xlnm.Print_Area" localSheetId="17">PRESUPUESTO.!$A$1:$L$176</definedName>
    <definedName name="_xlnm.Print_Area" localSheetId="0">RATIFICACIÓN!$A$1:$K$77</definedName>
    <definedName name="Area_terreno" localSheetId="4">#REF!</definedName>
    <definedName name="Area_terreno" localSheetId="11">#REF!</definedName>
    <definedName name="Area_terreno" localSheetId="6">#REF!</definedName>
    <definedName name="Area_terreno" localSheetId="7">#REF!</definedName>
    <definedName name="Area_terreno" localSheetId="8">#REF!</definedName>
    <definedName name="Area_terreno" localSheetId="9">#REF!</definedName>
    <definedName name="Area_terreno" localSheetId="19">#REF!</definedName>
    <definedName name="Area_terreno" localSheetId="17">#REF!</definedName>
    <definedName name="Area_terreno">#REF!</definedName>
    <definedName name="Avaluador">'[1]Otros Catalogos'!$B$2:$B$41</definedName>
    <definedName name="Avalúo_total" localSheetId="4">#REF!</definedName>
    <definedName name="Avalúo_total" localSheetId="11">#REF!</definedName>
    <definedName name="Avalúo_total" localSheetId="6">#REF!</definedName>
    <definedName name="Avalúo_total" localSheetId="7">#REF!</definedName>
    <definedName name="Avalúo_total" localSheetId="8">#REF!</definedName>
    <definedName name="Avalúo_total" localSheetId="9">#REF!</definedName>
    <definedName name="Avalúo_total" localSheetId="19">#REF!</definedName>
    <definedName name="Avalúo_total" localSheetId="17">#REF!</definedName>
    <definedName name="Avalúo_total">#REF!</definedName>
    <definedName name="Calidadconstruccion">'[2]Datos resumen'!$V$1:$V$6</definedName>
    <definedName name="calidadproyecto">'[2]Datos resumen'!$Z$1:$Z$8</definedName>
    <definedName name="CANTON">[3]Hoja2!$W$1:$W$221</definedName>
    <definedName name="Cantón" localSheetId="4">#REF!</definedName>
    <definedName name="Cantón" localSheetId="11">#REF!</definedName>
    <definedName name="Cantón" localSheetId="6">#REF!</definedName>
    <definedName name="Cantón" localSheetId="7">#REF!</definedName>
    <definedName name="Cantón" localSheetId="8">#REF!</definedName>
    <definedName name="Cantón" localSheetId="9">#REF!</definedName>
    <definedName name="Cantón" localSheetId="19">#REF!</definedName>
    <definedName name="Cantón" localSheetId="17">#REF!</definedName>
    <definedName name="Cantón">#REF!</definedName>
    <definedName name="CANTONES" localSheetId="17">[4]Hoja2!#REF!</definedName>
    <definedName name="CANTONES">'[2]Datos resumen'!$AD$1:$AD$221</definedName>
    <definedName name="cas" localSheetId="4">[4]Hoja2!#REF!</definedName>
    <definedName name="cas" localSheetId="11">[4]Hoja2!#REF!</definedName>
    <definedName name="cas" localSheetId="6">[4]Hoja2!#REF!</definedName>
    <definedName name="cas" localSheetId="7">[4]Hoja2!#REF!</definedName>
    <definedName name="cas" localSheetId="8">[4]Hoja2!#REF!</definedName>
    <definedName name="cas" localSheetId="9">[4]Hoja2!#REF!</definedName>
    <definedName name="cas" localSheetId="17">[4]Hoja2!#REF!</definedName>
    <definedName name="cas">[4]Hoja2!#REF!</definedName>
    <definedName name="Ciudad" localSheetId="4">#REF!</definedName>
    <definedName name="Ciudad" localSheetId="11">#REF!</definedName>
    <definedName name="Ciudad" localSheetId="6">#REF!</definedName>
    <definedName name="Ciudad" localSheetId="7">#REF!</definedName>
    <definedName name="Ciudad" localSheetId="8">#REF!</definedName>
    <definedName name="Ciudad" localSheetId="9">#REF!</definedName>
    <definedName name="Ciudad" localSheetId="19">#REF!</definedName>
    <definedName name="Ciudad" localSheetId="17">#REF!</definedName>
    <definedName name="Ciudad">#REF!</definedName>
    <definedName name="clasificacionconstruccion">'[2]Datos resumen'!$U$1:$U$3</definedName>
    <definedName name="CONDICIONESTERRENO">[3]Hoja2!$O$1:$O$3</definedName>
    <definedName name="conservacionmaq" localSheetId="4">[3]Hoja2!#REF!</definedName>
    <definedName name="conservacionmaq" localSheetId="11">[3]Hoja2!#REF!</definedName>
    <definedName name="conservacionmaq" localSheetId="6">[3]Hoja2!#REF!</definedName>
    <definedName name="conservacionmaq" localSheetId="7">[3]Hoja2!#REF!</definedName>
    <definedName name="conservacionmaq" localSheetId="8">[3]Hoja2!#REF!</definedName>
    <definedName name="conservacionmaq" localSheetId="9">[3]Hoja2!#REF!</definedName>
    <definedName name="conservacionmaq" localSheetId="17">[4]Hoja2!#REF!</definedName>
    <definedName name="conservacionmaq">[3]Hoja2!#REF!</definedName>
    <definedName name="DESARROLLO" localSheetId="4">[3]Hoja2!#REF!</definedName>
    <definedName name="DESARROLLO" localSheetId="11">[3]Hoja2!#REF!</definedName>
    <definedName name="DESARROLLO" localSheetId="6">[3]Hoja2!#REF!</definedName>
    <definedName name="DESARROLLO" localSheetId="7">[3]Hoja2!#REF!</definedName>
    <definedName name="DESARROLLO" localSheetId="8">[3]Hoja2!#REF!</definedName>
    <definedName name="DESARROLLO" localSheetId="9">[3]Hoja2!#REF!</definedName>
    <definedName name="DESARROLLO" localSheetId="17">[4]Hoja2!#REF!</definedName>
    <definedName name="DESARROLLO">[3]Hoja2!#REF!</definedName>
    <definedName name="desarrollozona">[3]Hoja2!$J$1:$J$3</definedName>
    <definedName name="Dirección" localSheetId="4">#REF!</definedName>
    <definedName name="Dirección" localSheetId="11">#REF!</definedName>
    <definedName name="Dirección" localSheetId="6">#REF!</definedName>
    <definedName name="Dirección" localSheetId="7">#REF!</definedName>
    <definedName name="Dirección" localSheetId="8">#REF!</definedName>
    <definedName name="Dirección" localSheetId="9">#REF!</definedName>
    <definedName name="Dirección" localSheetId="19">#REF!</definedName>
    <definedName name="Dirección" localSheetId="17">#REF!</definedName>
    <definedName name="Dirección">#REF!</definedName>
    <definedName name="Disponibilidad" localSheetId="17">[4]Hoja2!#REF!</definedName>
    <definedName name="Disponibilidad">'[2]Datos resumen'!$X$1:$X$2</definedName>
    <definedName name="estadoconservacion">'[2]Datos resumen'!$Y$1:$Y$8</definedName>
    <definedName name="estadoterreno">[3]Hoja2!$N$1:$N$3</definedName>
    <definedName name="ESTRATO" localSheetId="17">[5]combos!$AL$1:$AL$4</definedName>
    <definedName name="ESTRATO">'[2]Datos resumen'!$AL$1:$AL$4</definedName>
    <definedName name="EXPECT" localSheetId="17">[5]combos!$AN$1:$AN$2</definedName>
    <definedName name="EXPECT">'[2]Datos resumen'!$AN$1:$AN$2</definedName>
    <definedName name="expectativaeconomica">[3]Hoja2!$S$1:$S$2</definedName>
    <definedName name="FACTI" localSheetId="17">[5]combos!$AM$1:$AM$3</definedName>
    <definedName name="FACTI">'[2]Datos resumen'!$AM$1:$AM$3</definedName>
    <definedName name="factibilidadcomercial">[3]Hoja2!$R$1:$R$3</definedName>
    <definedName name="Fecha_avalúo" localSheetId="4">#REF!</definedName>
    <definedName name="Fecha_avalúo" localSheetId="11">#REF!</definedName>
    <definedName name="Fecha_avalúo" localSheetId="6">#REF!</definedName>
    <definedName name="Fecha_avalúo" localSheetId="7">#REF!</definedName>
    <definedName name="Fecha_avalúo" localSheetId="8">#REF!</definedName>
    <definedName name="Fecha_avalúo" localSheetId="9">#REF!</definedName>
    <definedName name="Fecha_avalúo" localSheetId="19">#REF!</definedName>
    <definedName name="Fecha_avalúo" localSheetId="17">#REF!</definedName>
    <definedName name="Fecha_avalúo">#REF!</definedName>
    <definedName name="Forma" localSheetId="4">#REF!</definedName>
    <definedName name="Forma" localSheetId="11">#REF!</definedName>
    <definedName name="Forma" localSheetId="6">#REF!</definedName>
    <definedName name="Forma" localSheetId="7">#REF!</definedName>
    <definedName name="Forma" localSheetId="8">#REF!</definedName>
    <definedName name="Forma" localSheetId="9">#REF!</definedName>
    <definedName name="FORMA" localSheetId="19">[3]Hoja2!#REF!</definedName>
    <definedName name="FORMA" localSheetId="17">[4]Hoja2!#REF!</definedName>
    <definedName name="Forma">#REF!</definedName>
    <definedName name="IMPORTANCIA" localSheetId="4">[3]Hoja2!#REF!</definedName>
    <definedName name="IMPORTANCIA" localSheetId="11">[3]Hoja2!#REF!</definedName>
    <definedName name="IMPORTANCIA" localSheetId="6">[3]Hoja2!#REF!</definedName>
    <definedName name="IMPORTANCIA" localSheetId="7">[3]Hoja2!#REF!</definedName>
    <definedName name="IMPORTANCIA" localSheetId="8">[3]Hoja2!#REF!</definedName>
    <definedName name="IMPORTANCIA" localSheetId="9">[3]Hoja2!#REF!</definedName>
    <definedName name="IMPORTANCIA" localSheetId="17">[4]Hoja2!#REF!</definedName>
    <definedName name="IMPORTANCIA">[3]Hoja2!#REF!</definedName>
    <definedName name="INDICE" localSheetId="4">[3]Hoja2!#REF!</definedName>
    <definedName name="INDICE" localSheetId="11">[3]Hoja2!#REF!</definedName>
    <definedName name="INDICE" localSheetId="6">[3]Hoja2!#REF!</definedName>
    <definedName name="INDICE" localSheetId="7">[3]Hoja2!#REF!</definedName>
    <definedName name="INDICE" localSheetId="8">[3]Hoja2!#REF!</definedName>
    <definedName name="INDICE" localSheetId="9">[3]Hoja2!#REF!</definedName>
    <definedName name="INDICE" localSheetId="17">[4]Hoja2!#REF!</definedName>
    <definedName name="INDICE">[3]Hoja2!#REF!</definedName>
    <definedName name="INMUEBLE" localSheetId="17">[4]Hoja2!#REF!</definedName>
    <definedName name="INMUEBLE">'[2]Datos resumen'!$C$1:$C$6</definedName>
    <definedName name="LATITUD" localSheetId="17">[4]Hoja2!#REF!</definedName>
    <definedName name="LATITUD">'[2]Datos resumen'!$AI$1:$AI$2</definedName>
    <definedName name="LONGITUD" localSheetId="17">[4]Hoja2!#REF!</definedName>
    <definedName name="LONGITUD">'[2]Datos resumen'!$AJ$1:$AJ$2</definedName>
    <definedName name="nivelconsolidacion">[3]Hoja2!$C$1:$C$4</definedName>
    <definedName name="Nombre_cliente" localSheetId="4">#REF!</definedName>
    <definedName name="Nombre_cliente" localSheetId="11">#REF!</definedName>
    <definedName name="Nombre_cliente" localSheetId="6">#REF!</definedName>
    <definedName name="Nombre_cliente" localSheetId="7">#REF!</definedName>
    <definedName name="Nombre_cliente" localSheetId="8">#REF!</definedName>
    <definedName name="Nombre_cliente" localSheetId="9">#REF!</definedName>
    <definedName name="Nombre_cliente" localSheetId="19">#REF!</definedName>
    <definedName name="Nombre_cliente" localSheetId="17">#REF!</definedName>
    <definedName name="Nombre_cliente">#REF!</definedName>
    <definedName name="NSOCIOECONOMICO">[3]Hoja2!$F$1:$F$5</definedName>
    <definedName name="Ofertademanda">'[2]Datos resumen'!$Q$1:$Q$3</definedName>
    <definedName name="opciones" localSheetId="4">#REF!</definedName>
    <definedName name="opciones" localSheetId="11">#REF!</definedName>
    <definedName name="opciones" localSheetId="6">#REF!</definedName>
    <definedName name="opciones" localSheetId="7">#REF!</definedName>
    <definedName name="opciones" localSheetId="8">#REF!</definedName>
    <definedName name="opciones" localSheetId="9">#REF!</definedName>
    <definedName name="opciones" localSheetId="19">#REF!</definedName>
    <definedName name="opciones" localSheetId="15">#REF!</definedName>
    <definedName name="opciones" localSheetId="16">#REF!</definedName>
    <definedName name="opciones" localSheetId="17">#REF!</definedName>
    <definedName name="opciones">#REF!</definedName>
    <definedName name="PAIS" localSheetId="4">[3]Hoja2!#REF!</definedName>
    <definedName name="PAIS" localSheetId="11">[3]Hoja2!#REF!</definedName>
    <definedName name="PAIS" localSheetId="6">[3]Hoja2!#REF!</definedName>
    <definedName name="PAIS" localSheetId="7">[3]Hoja2!#REF!</definedName>
    <definedName name="PAIS" localSheetId="8">[3]Hoja2!#REF!</definedName>
    <definedName name="PAIS" localSheetId="9">[3]Hoja2!#REF!</definedName>
    <definedName name="PAIS" localSheetId="17">[4]Hoja2!#REF!</definedName>
    <definedName name="PAIS">[3]Hoja2!#REF!</definedName>
    <definedName name="Parroquia" localSheetId="4">#REF!</definedName>
    <definedName name="Parroquia" localSheetId="11">#REF!</definedName>
    <definedName name="Parroquia" localSheetId="6">#REF!</definedName>
    <definedName name="Parroquia" localSheetId="7">#REF!</definedName>
    <definedName name="Parroquia" localSheetId="8">#REF!</definedName>
    <definedName name="Parroquia" localSheetId="9">#REF!</definedName>
    <definedName name="Parroquia" localSheetId="19">#REF!</definedName>
    <definedName name="Parroquia" localSheetId="17">#REF!</definedName>
    <definedName name="Parroquia">#REF!</definedName>
    <definedName name="PARROQUIAS" localSheetId="17">[4]Hoja2!#REF!</definedName>
    <definedName name="PARROQUIAS">'[2]Datos resumen'!$AE$1:$AE$1394</definedName>
    <definedName name="Plusvalia">'[2]Datos resumen'!$R$1:$R$4</definedName>
    <definedName name="POBLACION">[3]Hoja2!$E$1:$E$7</definedName>
    <definedName name="PPP" localSheetId="4">[3]Hoja2!#REF!</definedName>
    <definedName name="PPP" localSheetId="11">[3]Hoja2!#REF!</definedName>
    <definedName name="PPP" localSheetId="6">[3]Hoja2!#REF!</definedName>
    <definedName name="PPP" localSheetId="7">[3]Hoja2!#REF!</definedName>
    <definedName name="PPP" localSheetId="8">[3]Hoja2!#REF!</definedName>
    <definedName name="PPP" localSheetId="9">[3]Hoja2!#REF!</definedName>
    <definedName name="PPP" localSheetId="17">[3]Hoja2!#REF!</definedName>
    <definedName name="PPP">[3]Hoja2!#REF!</definedName>
    <definedName name="Precio_terreno" localSheetId="4">#REF!</definedName>
    <definedName name="Precio_terreno" localSheetId="11">#REF!</definedName>
    <definedName name="Precio_terreno" localSheetId="6">#REF!</definedName>
    <definedName name="Precio_terreno" localSheetId="7">#REF!</definedName>
    <definedName name="Precio_terreno" localSheetId="8">#REF!</definedName>
    <definedName name="Precio_terreno" localSheetId="9">#REF!</definedName>
    <definedName name="Precio_terreno" localSheetId="19">#REF!</definedName>
    <definedName name="Precio_terreno" localSheetId="17">#REF!</definedName>
    <definedName name="Precio_terreno">#REF!</definedName>
    <definedName name="Print_Area" localSheetId="2">' VALORACION'!$A$3:$K$119</definedName>
    <definedName name="Print_Area" localSheetId="11">'2 Valoración'!$A$5:$K$112</definedName>
    <definedName name="Print_Area" localSheetId="18">'9 Ficha amb'!$A$1:$K$90</definedName>
    <definedName name="PROCESO">[3]Hoja2!$D$1:$D$2</definedName>
    <definedName name="PROPOSITO">'[2]Datos resumen'!$D$1:$D$5</definedName>
    <definedName name="PROVINCIAS" localSheetId="17">[4]Hoja2!#REF!</definedName>
    <definedName name="PROVINCIAS">'[2]Datos resumen'!$W$1:$W$24</definedName>
    <definedName name="REGIMEN">'[2]Datos resumen'!$B$1:$B$3</definedName>
    <definedName name="RUBEN" localSheetId="4">[3]Hoja2!#REF!</definedName>
    <definedName name="RUBEN" localSheetId="11">[3]Hoja2!#REF!</definedName>
    <definedName name="RUBEN" localSheetId="6">[3]Hoja2!#REF!</definedName>
    <definedName name="RUBEN" localSheetId="7">[3]Hoja2!#REF!</definedName>
    <definedName name="RUBEN" localSheetId="8">[3]Hoja2!#REF!</definedName>
    <definedName name="RUBEN" localSheetId="9">[3]Hoja2!#REF!</definedName>
    <definedName name="RUBEN" localSheetId="17">[3]Hoja2!#REF!</definedName>
    <definedName name="RUBEN">[3]Hoja2!#REF!</definedName>
    <definedName name="Sector" localSheetId="4">#REF!</definedName>
    <definedName name="Sector" localSheetId="11">#REF!</definedName>
    <definedName name="Sector" localSheetId="6">#REF!</definedName>
    <definedName name="Sector" localSheetId="7">#REF!</definedName>
    <definedName name="Sector" localSheetId="8">#REF!</definedName>
    <definedName name="Sector" localSheetId="9">#REF!</definedName>
    <definedName name="Sector" localSheetId="19">#REF!</definedName>
    <definedName name="Sector" localSheetId="17">#REF!</definedName>
    <definedName name="Sector">#REF!</definedName>
    <definedName name="ServiciosBasicos">'[1]Otros Catalogos'!$C$2:$C$3</definedName>
    <definedName name="SERVICIOSPUBLICOS">'[2]Datos resumen'!$O$1:$O$2</definedName>
    <definedName name="Tipo_edificación" localSheetId="4">#REF!</definedName>
    <definedName name="Tipo_edificación" localSheetId="11">#REF!</definedName>
    <definedName name="Tipo_edificación" localSheetId="6">#REF!</definedName>
    <definedName name="Tipo_edificación" localSheetId="7">#REF!</definedName>
    <definedName name="Tipo_edificación" localSheetId="8">#REF!</definedName>
    <definedName name="Tipo_edificación" localSheetId="9">#REF!</definedName>
    <definedName name="Tipo_edificación" localSheetId="19">#REF!</definedName>
    <definedName name="Tipo_edificación" localSheetId="17">#REF!</definedName>
    <definedName name="Tipo_edificación">#REF!</definedName>
    <definedName name="Tipo_propiedad" localSheetId="4">#REF!</definedName>
    <definedName name="Tipo_propiedad" localSheetId="11">#REF!</definedName>
    <definedName name="Tipo_propiedad" localSheetId="6">#REF!</definedName>
    <definedName name="Tipo_propiedad" localSheetId="7">#REF!</definedName>
    <definedName name="Tipo_propiedad" localSheetId="8">#REF!</definedName>
    <definedName name="Tipo_propiedad" localSheetId="9">#REF!</definedName>
    <definedName name="Tipo_propiedad" localSheetId="19">#REF!</definedName>
    <definedName name="Tipo_propiedad" localSheetId="17">#REF!</definedName>
    <definedName name="Tipo_propiedad">#REF!</definedName>
    <definedName name="tipoconstruccion">'[2]Datos resumen'!$AB$1:$AB$7</definedName>
    <definedName name="tipogtiaprendaria" localSheetId="4">[3]Hoja2!#REF!</definedName>
    <definedName name="tipogtiaprendaria" localSheetId="11">[3]Hoja2!#REF!</definedName>
    <definedName name="tipogtiaprendaria" localSheetId="6">[3]Hoja2!#REF!</definedName>
    <definedName name="tipogtiaprendaria" localSheetId="7">[3]Hoja2!#REF!</definedName>
    <definedName name="tipogtiaprendaria" localSheetId="8">[3]Hoja2!#REF!</definedName>
    <definedName name="tipogtiaprendaria" localSheetId="9">[3]Hoja2!#REF!</definedName>
    <definedName name="tipogtiaprendaria" localSheetId="17">[4]Hoja2!#REF!</definedName>
    <definedName name="tipogtiaprendaria">[3]Hoja2!#REF!</definedName>
    <definedName name="TipoValorDetalle">'[1]Otros Catalogos'!$A$2:$A$7</definedName>
    <definedName name="TOPOGRAFIA" localSheetId="4">[3]Hoja2!#REF!</definedName>
    <definedName name="TOPOGRAFIA" localSheetId="11">[3]Hoja2!#REF!</definedName>
    <definedName name="TOPOGRAFIA" localSheetId="6">[3]Hoja2!#REF!</definedName>
    <definedName name="TOPOGRAFIA" localSheetId="7">[3]Hoja2!#REF!</definedName>
    <definedName name="TOPOGRAFIA" localSheetId="8">[3]Hoja2!#REF!</definedName>
    <definedName name="TOPOGRAFIA" localSheetId="9">[3]Hoja2!#REF!</definedName>
    <definedName name="TOPOGRAFIA" localSheetId="17">[4]Hoja2!#REF!</definedName>
    <definedName name="TOPOGRAFIA">[3]Hoja2!#REF!</definedName>
    <definedName name="Topografía" localSheetId="4">#REF!</definedName>
    <definedName name="Topografía" localSheetId="11">#REF!</definedName>
    <definedName name="Topografía" localSheetId="6">#REF!</definedName>
    <definedName name="Topografía" localSheetId="7">#REF!</definedName>
    <definedName name="Topografía" localSheetId="8">#REF!</definedName>
    <definedName name="Topografía" localSheetId="9">#REF!</definedName>
    <definedName name="Topografía" localSheetId="19">#REF!</definedName>
    <definedName name="Topografía" localSheetId="17">#REF!</definedName>
    <definedName name="Topografía">#REF!</definedName>
    <definedName name="UBI" localSheetId="17">[5]combos!$AK$1:$AK$3</definedName>
    <definedName name="UBI">'[2]Datos resumen'!$AK$1:$AK$3</definedName>
    <definedName name="ubicación">[5]parroquias!$M$2:$M$1411</definedName>
    <definedName name="ubicacióngeo" localSheetId="17">#REF!</definedName>
    <definedName name="ubicacióngeo">'[6]combo parroquias'!$A$2:$A$1063</definedName>
    <definedName name="ubicacióngeo2" localSheetId="4">[4]COMBOS!#REF!</definedName>
    <definedName name="ubicacióngeo2" localSheetId="11">[4]COMBOS!#REF!</definedName>
    <definedName name="ubicacióngeo2" localSheetId="6">[4]COMBOS!#REF!</definedName>
    <definedName name="ubicacióngeo2" localSheetId="7">[4]COMBOS!#REF!</definedName>
    <definedName name="ubicacióngeo2" localSheetId="8">[4]COMBOS!#REF!</definedName>
    <definedName name="ubicacióngeo2" localSheetId="9">[4]COMBOS!#REF!</definedName>
    <definedName name="ubicacióngeo2" localSheetId="17">[4]COMBOS!#REF!</definedName>
    <definedName name="ubicacióngeo2">[4]COMBOS!#REF!</definedName>
    <definedName name="ubicacióngeofráfica" localSheetId="4">#REF!</definedName>
    <definedName name="ubicacióngeofráfica" localSheetId="11">#REF!</definedName>
    <definedName name="ubicacióngeofráfica" localSheetId="6">#REF!</definedName>
    <definedName name="ubicacióngeofráfica" localSheetId="7">#REF!</definedName>
    <definedName name="ubicacióngeofráfica" localSheetId="8">#REF!</definedName>
    <definedName name="ubicacióngeofráfica" localSheetId="9">#REF!</definedName>
    <definedName name="ubicacióngeofráfica" localSheetId="17">#REF!</definedName>
    <definedName name="ubicacióngeofráfica">#REF!</definedName>
    <definedName name="ubicacióngeográfica" localSheetId="4">#REF!</definedName>
    <definedName name="ubicacióngeográfica" localSheetId="11">#REF!</definedName>
    <definedName name="ubicacióngeográfica" localSheetId="6">#REF!</definedName>
    <definedName name="ubicacióngeográfica" localSheetId="7">#REF!</definedName>
    <definedName name="ubicacióngeográfica" localSheetId="8">#REF!</definedName>
    <definedName name="ubicacióngeográfica" localSheetId="9">#REF!</definedName>
    <definedName name="ubicacióngeográfica" localSheetId="17">#REF!</definedName>
    <definedName name="ubicacióngeográfica">#REF!</definedName>
    <definedName name="USOSUELO">'[2]Datos resumen'!$P$1:$P$6</definedName>
    <definedName name="valoracion2" localSheetId="4">#REF!</definedName>
    <definedName name="valoracion2" localSheetId="11">#REF!</definedName>
    <definedName name="valoracion2" localSheetId="6">#REF!</definedName>
    <definedName name="valoracion2" localSheetId="7">#REF!</definedName>
    <definedName name="valoracion2" localSheetId="8">#REF!</definedName>
    <definedName name="valoracion2" localSheetId="9">#REF!</definedName>
    <definedName name="valoracion2" localSheetId="19">#REF!</definedName>
    <definedName name="valoracion2" localSheetId="15">#REF!</definedName>
    <definedName name="valoracion2" localSheetId="16">#REF!</definedName>
    <definedName name="valoracion2" localSheetId="17">#REF!</definedName>
    <definedName name="valoracion2">#REF!</definedName>
    <definedName name="VIAS" localSheetId="4">[3]Hoja2!#REF!</definedName>
    <definedName name="VIAS" localSheetId="11">[3]Hoja2!#REF!</definedName>
    <definedName name="VIAS" localSheetId="6">[3]Hoja2!#REF!</definedName>
    <definedName name="VIAS" localSheetId="7">[3]Hoja2!#REF!</definedName>
    <definedName name="VIAS" localSheetId="8">[3]Hoja2!#REF!</definedName>
    <definedName name="VIAS" localSheetId="9">[3]Hoja2!#REF!</definedName>
    <definedName name="VIAS" localSheetId="17">[4]Hoja2!#REF!</definedName>
    <definedName name="VIAS">[3]Hoja2!#REF!</definedName>
    <definedName name="Viasacceso">[3]Hoja2!$G$1:$G$5</definedName>
    <definedName name="vv" localSheetId="4">'[7]1,- Anexo'!#REF!</definedName>
    <definedName name="vv" localSheetId="11">'[7]1,- Anexo'!#REF!</definedName>
    <definedName name="vv" localSheetId="6">'[7]1,- Anexo'!#REF!</definedName>
    <definedName name="vv" localSheetId="7">'[7]1,- Anexo'!#REF!</definedName>
    <definedName name="vv" localSheetId="8">'[7]1,- Anexo'!#REF!</definedName>
    <definedName name="vv" localSheetId="9">'[7]1,- Anexo'!#REF!</definedName>
    <definedName name="vv" localSheetId="19">'[7]1,- Anexo'!#REF!</definedName>
    <definedName name="vv" localSheetId="17">'[7]1,- Anexo'!#REF!</definedName>
    <definedName name="vv">'[7]1,- Anexo'!#REF!</definedName>
    <definedName name="Z_2CD83D01_00B0_11D4_A304_0008D7920ED5_.wvu.PrintArea" localSheetId="4" hidden="1">'1 Datos Ubic '!$C$2:$DZ$106</definedName>
    <definedName name="Z_2CD83D01_00B0_11D4_A304_0008D7920ED5_.wvu.PrintArea" localSheetId="6" hidden="1">'3 Caracte Inmu'!$C$2:$DZ$45</definedName>
    <definedName name="Z_2CD83D01_00B0_11D4_A304_0008D7920ED5_.wvu.PrintArea" localSheetId="7" hidden="1">'4 Caracte Inmu 2'!$C$1:$DZ$80</definedName>
    <definedName name="Z_2CD83D01_00B0_11D4_A304_0008D7920ED5_.wvu.PrintArea" localSheetId="8" hidden="1">'5 Referencias'!$C$1:$DZ$62</definedName>
    <definedName name="Z_2CD83D01_00B0_11D4_A304_0008D7920ED5_.wvu.PrintArea" localSheetId="9" hidden="1">'6 Avaluo'!$C$1:$DZ$70</definedName>
    <definedName name="Z_2CD83D01_00B0_11D4_A304_0008D7920ED5_.wvu.Rows" localSheetId="4" hidden="1">'1 Datos Ubic '!#REF!</definedName>
    <definedName name="Z_2CD83D01_00B0_11D4_A304_0008D7920ED5_.wvu.Rows" localSheetId="6" hidden="1">'3 Caracte Inmu'!#REF!</definedName>
    <definedName name="Z_2CD83D01_00B0_11D4_A304_0008D7920ED5_.wvu.Rows" localSheetId="7" hidden="1">'4 Caracte Inmu 2'!#REF!</definedName>
    <definedName name="Z_2CD83D01_00B0_11D4_A304_0008D7920ED5_.wvu.Rows" localSheetId="8" hidden="1">'5 Referencias'!#REF!</definedName>
    <definedName name="Z_2CD83D01_00B0_11D4_A304_0008D7920ED5_.wvu.Rows" localSheetId="9" hidden="1">'6 Avaluo'!#REF!</definedName>
  </definedNames>
  <calcPr calcId="191029"/>
  <customWorkbookViews>
    <customWorkbookView name="Portatil - Vista personalizada" guid="{2CD83D01-00B0-11D4-A304-0008D7920ED5}" mergeInterval="0" personalView="1" maximized="1" windowWidth="770" windowHeight="385" activeSheetId="1" showComments="commIndAndComment"/>
  </customWorkbookView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138" i="35" l="1"/>
  <c r="J138" i="35" s="1"/>
  <c r="E131" i="35"/>
  <c r="D131" i="35"/>
  <c r="I122" i="35"/>
  <c r="J122" i="35" s="1"/>
  <c r="N119" i="35"/>
  <c r="J119" i="35"/>
  <c r="N117" i="35"/>
  <c r="I102" i="35"/>
  <c r="F102" i="35"/>
  <c r="D149" i="35" s="1"/>
  <c r="I101" i="35"/>
  <c r="F101" i="35"/>
  <c r="I100" i="35"/>
  <c r="F100" i="35"/>
  <c r="I97" i="35"/>
  <c r="F97" i="35"/>
  <c r="I96" i="35"/>
  <c r="F96" i="35"/>
  <c r="I95" i="35"/>
  <c r="I93" i="35"/>
  <c r="F93" i="35"/>
  <c r="I92" i="35"/>
  <c r="F92" i="35"/>
  <c r="H89" i="35"/>
  <c r="I89" i="35" s="1"/>
  <c r="F89" i="35"/>
  <c r="H88" i="35"/>
  <c r="I88" i="35" s="1"/>
  <c r="F88" i="35"/>
  <c r="H87" i="35"/>
  <c r="I87" i="35" s="1"/>
  <c r="F87" i="35"/>
  <c r="I86" i="35"/>
  <c r="H86" i="35"/>
  <c r="F86" i="35"/>
  <c r="H85" i="35"/>
  <c r="I85" i="35" s="1"/>
  <c r="F85" i="35"/>
  <c r="I82" i="35"/>
  <c r="F82" i="35"/>
  <c r="I81" i="35"/>
  <c r="I80" i="35" s="1"/>
  <c r="F81" i="35"/>
  <c r="I78" i="35"/>
  <c r="F78" i="35"/>
  <c r="H77" i="35"/>
  <c r="I77" i="35" s="1"/>
  <c r="F77" i="35"/>
  <c r="H76" i="35"/>
  <c r="I76" i="35" s="1"/>
  <c r="F76" i="35"/>
  <c r="H75" i="35"/>
  <c r="I75" i="35" s="1"/>
  <c r="F75" i="35"/>
  <c r="H74" i="35"/>
  <c r="I74" i="35" s="1"/>
  <c r="F74" i="35"/>
  <c r="H73" i="35"/>
  <c r="I73" i="35" s="1"/>
  <c r="F73" i="35"/>
  <c r="H70" i="35"/>
  <c r="I70" i="35" s="1"/>
  <c r="F70" i="35"/>
  <c r="H69" i="35"/>
  <c r="I69" i="35" s="1"/>
  <c r="F69" i="35"/>
  <c r="H68" i="35"/>
  <c r="I68" i="35" s="1"/>
  <c r="F68" i="35"/>
  <c r="H67" i="35"/>
  <c r="I67" i="35" s="1"/>
  <c r="F67" i="35"/>
  <c r="H66" i="35"/>
  <c r="I66" i="35" s="1"/>
  <c r="F66" i="35"/>
  <c r="H65" i="35"/>
  <c r="I65" i="35" s="1"/>
  <c r="F65" i="35"/>
  <c r="H64" i="35"/>
  <c r="I64" i="35" s="1"/>
  <c r="F64" i="35"/>
  <c r="F62" i="35" s="1"/>
  <c r="H63" i="35"/>
  <c r="I63" i="35" s="1"/>
  <c r="F63" i="35"/>
  <c r="I60" i="35"/>
  <c r="F60" i="35"/>
  <c r="I59" i="35"/>
  <c r="F59" i="35"/>
  <c r="I58" i="35"/>
  <c r="I56" i="35"/>
  <c r="F56" i="35"/>
  <c r="H55" i="35"/>
  <c r="I55" i="35" s="1"/>
  <c r="F55" i="35"/>
  <c r="I52" i="35"/>
  <c r="I51" i="35" s="1"/>
  <c r="F52" i="35"/>
  <c r="D140" i="35" s="1"/>
  <c r="F51" i="35"/>
  <c r="H49" i="35"/>
  <c r="I49" i="35" s="1"/>
  <c r="F49" i="35"/>
  <c r="D137" i="35" s="1"/>
  <c r="H48" i="35"/>
  <c r="I48" i="35" s="1"/>
  <c r="F48" i="35"/>
  <c r="D136" i="35" s="1"/>
  <c r="H47" i="35"/>
  <c r="I47" i="35" s="1"/>
  <c r="F47" i="35"/>
  <c r="H46" i="35"/>
  <c r="I46" i="35" s="1"/>
  <c r="F46" i="35"/>
  <c r="H43" i="35"/>
  <c r="I43" i="35" s="1"/>
  <c r="I41" i="35" s="1"/>
  <c r="F43" i="35"/>
  <c r="I42" i="35"/>
  <c r="F42" i="35"/>
  <c r="H39" i="35"/>
  <c r="I39" i="35" s="1"/>
  <c r="F39" i="35"/>
  <c r="H38" i="35"/>
  <c r="I38" i="35" s="1"/>
  <c r="F38" i="35"/>
  <c r="H37" i="35"/>
  <c r="I37" i="35" s="1"/>
  <c r="F37" i="35"/>
  <c r="H36" i="35"/>
  <c r="I36" i="35" s="1"/>
  <c r="F36" i="35"/>
  <c r="H35" i="35"/>
  <c r="I35" i="35" s="1"/>
  <c r="F35" i="35"/>
  <c r="I34" i="35"/>
  <c r="F34" i="35"/>
  <c r="I33" i="35"/>
  <c r="H33" i="35"/>
  <c r="F33" i="35"/>
  <c r="I32" i="35"/>
  <c r="F32" i="35"/>
  <c r="H31" i="35"/>
  <c r="I31" i="35" s="1"/>
  <c r="F31" i="35"/>
  <c r="I30" i="35"/>
  <c r="F30" i="35"/>
  <c r="H29" i="35"/>
  <c r="I29" i="35" s="1"/>
  <c r="F29" i="35"/>
  <c r="H26" i="35"/>
  <c r="I26" i="35" s="1"/>
  <c r="F26" i="35"/>
  <c r="F24" i="35" s="1"/>
  <c r="H25" i="35"/>
  <c r="I25" i="35" s="1"/>
  <c r="F25" i="35"/>
  <c r="H22" i="35"/>
  <c r="I22" i="35" s="1"/>
  <c r="F22" i="35"/>
  <c r="H21" i="35"/>
  <c r="I21" i="35" s="1"/>
  <c r="F21" i="35"/>
  <c r="I20" i="35"/>
  <c r="H20" i="35"/>
  <c r="F20" i="35"/>
  <c r="H19" i="35"/>
  <c r="I19" i="35" s="1"/>
  <c r="F19" i="35"/>
  <c r="H18" i="35"/>
  <c r="I18" i="35" s="1"/>
  <c r="F18" i="35"/>
  <c r="H17" i="35"/>
  <c r="I17" i="35" s="1"/>
  <c r="F17" i="35"/>
  <c r="I16" i="35"/>
  <c r="F16" i="35"/>
  <c r="F15" i="35" s="1"/>
  <c r="B4" i="35"/>
  <c r="I24" i="35" l="1"/>
  <c r="F28" i="35"/>
  <c r="F72" i="35"/>
  <c r="I99" i="35"/>
  <c r="F41" i="35"/>
  <c r="I91" i="35"/>
  <c r="F95" i="35"/>
  <c r="F99" i="35"/>
  <c r="I62" i="35"/>
  <c r="D150" i="35"/>
  <c r="E150" i="35" s="1"/>
  <c r="I28" i="35"/>
  <c r="I84" i="35"/>
  <c r="F84" i="35"/>
  <c r="F54" i="35"/>
  <c r="F80" i="35"/>
  <c r="I72" i="35"/>
  <c r="I45" i="35"/>
  <c r="F45" i="35"/>
  <c r="I54" i="35"/>
  <c r="F58" i="35"/>
  <c r="F91" i="35"/>
  <c r="F103" i="35"/>
  <c r="G54" i="35" s="1"/>
  <c r="I15" i="35"/>
  <c r="I103" i="35" l="1"/>
  <c r="J72" i="35" s="1"/>
  <c r="J84" i="35"/>
  <c r="J58" i="35"/>
  <c r="J95" i="35"/>
  <c r="G28" i="35"/>
  <c r="G58" i="35"/>
  <c r="P127" i="35"/>
  <c r="J109" i="35"/>
  <c r="G51" i="35"/>
  <c r="G84" i="35"/>
  <c r="G41" i="35"/>
  <c r="G95" i="35"/>
  <c r="J24" i="35"/>
  <c r="G45" i="35"/>
  <c r="J99" i="35"/>
  <c r="J51" i="35"/>
  <c r="G72" i="35"/>
  <c r="G24" i="35"/>
  <c r="J111" i="35"/>
  <c r="M108" i="35"/>
  <c r="J110" i="35"/>
  <c r="G62" i="35"/>
  <c r="J54" i="35"/>
  <c r="J15" i="35"/>
  <c r="J91" i="35"/>
  <c r="G91" i="35"/>
  <c r="J45" i="35"/>
  <c r="G80" i="35"/>
  <c r="G99" i="35"/>
  <c r="J62" i="35"/>
  <c r="G15" i="35"/>
  <c r="J80" i="35" l="1"/>
  <c r="J28" i="35"/>
  <c r="J41" i="35"/>
  <c r="J103" i="35"/>
  <c r="G103" i="35"/>
  <c r="DE3" i="26" l="1"/>
  <c r="DD2" i="27" s="1"/>
  <c r="DD2" i="28" s="1"/>
  <c r="DE2" i="29" s="1"/>
  <c r="I2" i="34" s="1"/>
  <c r="G89" i="34" l="1"/>
  <c r="I81" i="34" s="1"/>
  <c r="G88" i="34"/>
  <c r="P86" i="34"/>
  <c r="J79" i="34"/>
  <c r="J71" i="34"/>
  <c r="G65" i="34"/>
  <c r="J67" i="34" s="1"/>
  <c r="M64" i="34"/>
  <c r="J69" i="34" s="1"/>
  <c r="J59" i="34"/>
  <c r="J53" i="34"/>
  <c r="G53" i="34"/>
  <c r="J55" i="34" s="1"/>
  <c r="M52" i="34"/>
  <c r="M51" i="34"/>
  <c r="I47" i="34"/>
  <c r="J45" i="34"/>
  <c r="M40" i="34"/>
  <c r="E40" i="34"/>
  <c r="M39" i="34"/>
  <c r="M38" i="34"/>
  <c r="M37" i="34"/>
  <c r="M36" i="34"/>
  <c r="I31" i="34"/>
  <c r="I61" i="34" s="1"/>
  <c r="E24" i="34"/>
  <c r="F6" i="34"/>
  <c r="B6" i="34"/>
  <c r="G85" i="34" l="1"/>
  <c r="J61" i="34"/>
  <c r="M53" i="34"/>
  <c r="J57" i="34" s="1"/>
  <c r="J81" i="34"/>
  <c r="E25" i="34"/>
  <c r="J43" i="34"/>
  <c r="J27" i="34"/>
  <c r="G86" i="34"/>
  <c r="J24" i="34"/>
  <c r="J29" i="34" s="1"/>
  <c r="J47" i="34"/>
  <c r="G84" i="34" l="1"/>
  <c r="G87" i="34" s="1"/>
  <c r="J31" i="34"/>
  <c r="G91" i="34" s="1"/>
  <c r="B2" i="10" l="1"/>
  <c r="B2" i="12" s="1"/>
  <c r="B2" i="13" s="1"/>
  <c r="D71" i="31"/>
  <c r="H70" i="31"/>
  <c r="I54" i="31"/>
  <c r="M54" i="31" s="1"/>
  <c r="I51" i="31"/>
  <c r="M51" i="31" s="1"/>
  <c r="G37" i="31"/>
  <c r="G31" i="31"/>
  <c r="H39" i="31" s="1"/>
  <c r="N39" i="31" s="1"/>
  <c r="J12" i="31"/>
  <c r="M75" i="31" l="1"/>
  <c r="N51" i="31"/>
  <c r="M74" i="31" s="1"/>
  <c r="M77" i="31"/>
  <c r="M76" i="31"/>
  <c r="M72" i="31" l="1"/>
  <c r="M79" i="31"/>
  <c r="M78" i="31"/>
  <c r="M73" i="31"/>
  <c r="BN38" i="28" l="1"/>
  <c r="BN37" i="28"/>
  <c r="BN36" i="28"/>
  <c r="CX54" i="27"/>
  <c r="CV57" i="28" l="1"/>
  <c r="AB57" i="28"/>
  <c r="P57" i="28"/>
  <c r="AB56" i="28"/>
  <c r="P56" i="28"/>
  <c r="CV55" i="28"/>
  <c r="AB55" i="28"/>
  <c r="P55" i="28"/>
  <c r="C28" i="28"/>
  <c r="C27" i="28"/>
  <c r="BN21" i="28"/>
  <c r="BN20" i="28"/>
  <c r="BN19" i="28"/>
  <c r="AA27" i="26"/>
  <c r="BY43" i="27"/>
  <c r="AM56" i="28" l="1"/>
  <c r="AW56" i="28" s="1"/>
  <c r="DB56" i="28" s="1"/>
  <c r="AM57" i="28"/>
  <c r="AW57" i="28" s="1"/>
  <c r="DB57" i="28" s="1"/>
  <c r="AM55" i="28"/>
  <c r="AW55" i="28" s="1"/>
  <c r="DB55" i="28" s="1"/>
  <c r="DB58" i="28" l="1"/>
  <c r="D6" i="21"/>
  <c r="G6" i="21"/>
  <c r="I13" i="21"/>
  <c r="B37" i="21" s="1"/>
  <c r="A15" i="21"/>
  <c r="A16" i="21"/>
  <c r="B16" i="21"/>
  <c r="H22" i="21"/>
  <c r="H24" i="21" s="1"/>
  <c r="C16" i="21" s="1"/>
  <c r="A24" i="21"/>
  <c r="A25" i="21"/>
  <c r="B25" i="21"/>
  <c r="D43" i="21"/>
  <c r="F45" i="21" s="1"/>
  <c r="F46" i="21" s="1"/>
  <c r="F47" i="21" s="1"/>
  <c r="H51" i="21"/>
  <c r="I51" i="21"/>
  <c r="A52" i="21"/>
  <c r="H52" i="21"/>
  <c r="I52" i="21"/>
  <c r="A53" i="21"/>
  <c r="B53" i="21"/>
  <c r="H57" i="21"/>
  <c r="H58" i="21"/>
  <c r="I58" i="21"/>
  <c r="I59" i="21" s="1"/>
  <c r="G67" i="21"/>
  <c r="G68" i="21"/>
  <c r="G69" i="21"/>
  <c r="G70" i="21"/>
  <c r="G71" i="21"/>
  <c r="G72" i="21"/>
  <c r="G73" i="21"/>
  <c r="I61" i="21" l="1"/>
  <c r="H59" i="21"/>
  <c r="H61" i="21"/>
  <c r="C53" i="21" s="1"/>
  <c r="D53" i="21" s="1"/>
  <c r="C25" i="21"/>
  <c r="D25" i="21" s="1"/>
  <c r="D16" i="21"/>
  <c r="B34" i="21" l="1"/>
  <c r="B39" i="21" s="1"/>
  <c r="B5" i="21" s="1"/>
  <c r="B52" i="21" l="1"/>
  <c r="B15" i="21"/>
  <c r="B24" i="21" s="1"/>
  <c r="G21" i="20" l="1"/>
  <c r="G22" i="20"/>
  <c r="G20" i="20"/>
  <c r="F21" i="20"/>
  <c r="F22" i="20"/>
  <c r="F20" i="20"/>
  <c r="D21" i="20"/>
  <c r="D22" i="20"/>
  <c r="D20" i="20"/>
  <c r="B22" i="20"/>
  <c r="H29" i="20" l="1"/>
  <c r="G29" i="20"/>
  <c r="E29" i="20"/>
  <c r="B29" i="20"/>
  <c r="J20" i="20"/>
  <c r="B20" i="20"/>
  <c r="B21" i="20"/>
  <c r="G83" i="20" l="1"/>
  <c r="F29" i="20"/>
  <c r="I29" i="20" s="1"/>
  <c r="J29" i="20" s="1"/>
  <c r="M44" i="20" l="1"/>
  <c r="M43" i="20"/>
  <c r="D118" i="20"/>
  <c r="G96" i="20"/>
  <c r="I88" i="20" s="1"/>
  <c r="G95" i="20"/>
  <c r="P93" i="20"/>
  <c r="J78" i="20"/>
  <c r="G72" i="20"/>
  <c r="J74" i="20" s="1"/>
  <c r="M71" i="20"/>
  <c r="J76" i="20" s="1"/>
  <c r="J66" i="20"/>
  <c r="J60" i="20"/>
  <c r="G60" i="20"/>
  <c r="J62" i="20" s="1"/>
  <c r="M59" i="20"/>
  <c r="M58" i="20"/>
  <c r="I54" i="20"/>
  <c r="M47" i="20"/>
  <c r="I38" i="20"/>
  <c r="I68" i="20" s="1"/>
  <c r="M30" i="20"/>
  <c r="O29" i="20"/>
  <c r="E32" i="20"/>
  <c r="L19" i="20"/>
  <c r="F5" i="20"/>
  <c r="F4" i="20"/>
  <c r="B4" i="20"/>
  <c r="M45" i="20" l="1"/>
  <c r="M46" i="20"/>
  <c r="J68" i="20"/>
  <c r="J31" i="20"/>
  <c r="J36" i="20" s="1"/>
  <c r="E31" i="20"/>
  <c r="E47" i="20"/>
  <c r="O20" i="20"/>
  <c r="M29" i="20"/>
  <c r="J34" i="20" s="1"/>
  <c r="M60" i="20"/>
  <c r="J64" i="20" s="1"/>
  <c r="J50" i="20" l="1"/>
  <c r="P21" i="20"/>
  <c r="J52" i="20"/>
  <c r="J54" i="20" s="1"/>
  <c r="G91" i="20"/>
  <c r="J38" i="20"/>
  <c r="P20" i="20"/>
  <c r="G92" i="20" l="1"/>
  <c r="D57" i="18" l="1"/>
  <c r="I54" i="18"/>
  <c r="D51" i="18"/>
  <c r="G30" i="18"/>
  <c r="D14" i="18"/>
  <c r="G9" i="18"/>
  <c r="D5" i="18"/>
  <c r="I4" i="18"/>
  <c r="D4" i="18"/>
  <c r="D5" i="17"/>
  <c r="D57" i="17"/>
  <c r="D51" i="17"/>
  <c r="G30" i="17" l="1"/>
  <c r="G9" i="17" l="1"/>
  <c r="D14" i="17"/>
  <c r="I4" i="17"/>
  <c r="D4" i="17"/>
  <c r="I54" i="17"/>
  <c r="B4" i="15" l="1"/>
  <c r="B4" i="13" s="1"/>
  <c r="C4" i="15"/>
  <c r="J21" i="20" l="1"/>
  <c r="H21" i="20"/>
  <c r="L21" i="20" s="1"/>
  <c r="H20" i="20" l="1"/>
  <c r="L20" i="20" s="1"/>
  <c r="J22" i="20"/>
  <c r="J9" i="18"/>
  <c r="J9" i="17"/>
  <c r="H22" i="20" l="1"/>
  <c r="L22" i="20" s="1"/>
  <c r="B9" i="13"/>
  <c r="B2" i="15"/>
  <c r="C9" i="5"/>
  <c r="D9" i="5" s="1"/>
  <c r="C10" i="5"/>
  <c r="D10" i="5" s="1"/>
  <c r="B6" i="5"/>
  <c r="I6" i="5"/>
  <c r="A26" i="5"/>
  <c r="A27" i="5"/>
  <c r="A17" i="5"/>
  <c r="A18" i="5"/>
  <c r="G9" i="5"/>
  <c r="G10" i="5"/>
  <c r="A1" i="5"/>
  <c r="G57" i="18" l="1"/>
  <c r="I57" i="18" s="1"/>
  <c r="J10" i="18"/>
  <c r="G29" i="18"/>
  <c r="G57" i="17"/>
  <c r="I57" i="17" s="1"/>
  <c r="G29" i="17"/>
  <c r="J10" i="17"/>
  <c r="C6" i="15"/>
  <c r="F67" i="14" l="1"/>
  <c r="F66" i="14"/>
  <c r="F65" i="14"/>
  <c r="F64" i="14"/>
  <c r="F63" i="14"/>
  <c r="F62" i="14"/>
  <c r="F61" i="14"/>
  <c r="F60" i="14"/>
  <c r="F59" i="14"/>
  <c r="F58" i="14"/>
  <c r="F56" i="14"/>
  <c r="F55" i="14"/>
  <c r="F54" i="14"/>
  <c r="F53" i="14"/>
  <c r="F52" i="14"/>
  <c r="F51" i="14"/>
  <c r="F50" i="14"/>
  <c r="F49" i="14"/>
  <c r="F47" i="14"/>
  <c r="F46" i="14"/>
  <c r="F45" i="14"/>
  <c r="F44" i="14"/>
  <c r="F43" i="14"/>
  <c r="F41" i="14"/>
  <c r="F40" i="14"/>
  <c r="F39" i="14"/>
  <c r="F38" i="14"/>
  <c r="F37" i="14"/>
  <c r="F36" i="14"/>
  <c r="F35" i="14"/>
  <c r="F33" i="14"/>
  <c r="F32" i="14"/>
  <c r="F31" i="14"/>
  <c r="H31" i="14" s="1"/>
  <c r="F30" i="14"/>
  <c r="H30" i="14" s="1"/>
  <c r="F28" i="14"/>
  <c r="F27" i="14"/>
  <c r="F26" i="14"/>
  <c r="F25" i="14"/>
  <c r="F24" i="14"/>
  <c r="F23" i="14"/>
  <c r="F22" i="14"/>
  <c r="F21" i="14"/>
  <c r="F20" i="14"/>
  <c r="F19" i="14"/>
  <c r="H19" i="14" s="1"/>
  <c r="H18" i="14" s="1"/>
  <c r="F17" i="14"/>
  <c r="H17" i="14" s="1"/>
  <c r="F16" i="14"/>
  <c r="H16" i="14" s="1"/>
  <c r="H15" i="14"/>
  <c r="F15" i="14"/>
  <c r="F14" i="14"/>
  <c r="H14" i="14" s="1"/>
  <c r="F13" i="14"/>
  <c r="H13" i="14" s="1"/>
  <c r="F12" i="14"/>
  <c r="H12" i="14" s="1"/>
  <c r="F11" i="14"/>
  <c r="H11" i="14" s="1"/>
  <c r="F10" i="14"/>
  <c r="H10" i="14" s="1"/>
  <c r="F9" i="14"/>
  <c r="H9" i="14" s="1"/>
  <c r="F8" i="14"/>
  <c r="F6" i="14"/>
  <c r="H6" i="14" s="1"/>
  <c r="F5" i="14"/>
  <c r="H5" i="14" s="1"/>
  <c r="F4" i="14"/>
  <c r="H4" i="14" s="1"/>
  <c r="F3" i="14"/>
  <c r="H3" i="14" s="1"/>
  <c r="F7" i="14" l="1"/>
  <c r="F42" i="14"/>
  <c r="F34" i="14"/>
  <c r="H8" i="14"/>
  <c r="H7" i="14" s="1"/>
  <c r="G7" i="14" s="1"/>
  <c r="F48" i="14"/>
  <c r="F57" i="14"/>
  <c r="H70" i="14" s="1"/>
  <c r="H29" i="14"/>
  <c r="H2" i="14"/>
  <c r="H56" i="14"/>
  <c r="F18" i="14"/>
  <c r="G18" i="14" s="1"/>
  <c r="F2" i="14"/>
  <c r="F29" i="14"/>
  <c r="G29" i="14" l="1"/>
  <c r="G2" i="14"/>
  <c r="F68" i="14"/>
  <c r="H57" i="14"/>
  <c r="G57" i="14" s="1"/>
  <c r="F71" i="14" l="1"/>
  <c r="F70" i="14"/>
  <c r="I54" i="5" l="1"/>
  <c r="I53" i="5"/>
  <c r="I52" i="5"/>
  <c r="I51" i="5"/>
  <c r="I55" i="5"/>
  <c r="L21" i="5" l="1"/>
  <c r="D40" i="5" l="1"/>
  <c r="L35" i="5" l="1"/>
  <c r="I59" i="5"/>
  <c r="I58" i="5"/>
  <c r="I57" i="5"/>
  <c r="I56" i="5"/>
  <c r="I50" i="5"/>
  <c r="K7" i="5" l="1"/>
  <c r="N21" i="5" l="1"/>
  <c r="M11" i="5" l="1"/>
  <c r="L30" i="5"/>
  <c r="L27" i="5"/>
  <c r="L26" i="5"/>
  <c r="L24" i="5"/>
  <c r="L29" i="5" s="1"/>
  <c r="L31" i="5" s="1"/>
  <c r="L25" i="5" l="1"/>
  <c r="G8" i="5" l="1"/>
  <c r="C8" i="5"/>
  <c r="G7" i="5"/>
  <c r="C7" i="5"/>
  <c r="D8" i="5" l="1"/>
  <c r="D7" i="5"/>
  <c r="A15" i="5"/>
  <c r="A16" i="5"/>
  <c r="F39" i="5" l="1"/>
  <c r="J19" i="5" l="1"/>
  <c r="J20" i="5" s="1"/>
  <c r="I70" i="6" l="1"/>
  <c r="H19" i="5" l="1"/>
  <c r="J62" i="5"/>
  <c r="J61" i="5"/>
  <c r="J60" i="5"/>
  <c r="J64" i="5" l="1"/>
  <c r="J63" i="5"/>
  <c r="C75" i="8" l="1"/>
  <c r="K73" i="8"/>
  <c r="J73" i="8"/>
  <c r="I73" i="8"/>
  <c r="H73" i="8"/>
  <c r="K72" i="8"/>
  <c r="J72" i="8"/>
  <c r="I72" i="8"/>
  <c r="H72" i="8"/>
  <c r="K71" i="8"/>
  <c r="J71" i="8"/>
  <c r="I71" i="8"/>
  <c r="H71" i="8"/>
  <c r="K70" i="8"/>
  <c r="J70" i="8"/>
  <c r="I70" i="8"/>
  <c r="H70" i="8"/>
  <c r="K69" i="8"/>
  <c r="J69" i="8"/>
  <c r="I69" i="8"/>
  <c r="H69" i="8"/>
  <c r="K68" i="8"/>
  <c r="J68" i="8"/>
  <c r="I68" i="8"/>
  <c r="H68" i="8"/>
  <c r="K67" i="8"/>
  <c r="J67" i="8"/>
  <c r="I67" i="8"/>
  <c r="H67" i="8"/>
  <c r="K66" i="8"/>
  <c r="J66" i="8"/>
  <c r="I66" i="8"/>
  <c r="H66" i="8"/>
  <c r="K63" i="8"/>
  <c r="J63" i="8"/>
  <c r="I63" i="8"/>
  <c r="H63" i="8"/>
  <c r="K62" i="8"/>
  <c r="J62" i="8"/>
  <c r="I62" i="8"/>
  <c r="H62" i="8"/>
  <c r="K61" i="8"/>
  <c r="J61" i="8"/>
  <c r="I61" i="8"/>
  <c r="H61" i="8"/>
  <c r="K60" i="8"/>
  <c r="J60" i="8"/>
  <c r="I60" i="8"/>
  <c r="H60" i="8"/>
  <c r="K59" i="8"/>
  <c r="J59" i="8"/>
  <c r="I59" i="8"/>
  <c r="H59" i="8"/>
  <c r="K58" i="8"/>
  <c r="J58" i="8"/>
  <c r="I58" i="8"/>
  <c r="H58" i="8"/>
  <c r="K55" i="8"/>
  <c r="J55" i="8"/>
  <c r="I55" i="8"/>
  <c r="H55" i="8"/>
  <c r="K54" i="8"/>
  <c r="J54" i="8"/>
  <c r="I54" i="8"/>
  <c r="H54" i="8"/>
  <c r="K53" i="8"/>
  <c r="J53" i="8"/>
  <c r="I53" i="8"/>
  <c r="H53" i="8"/>
  <c r="K52" i="8"/>
  <c r="J52" i="8"/>
  <c r="I52" i="8"/>
  <c r="H52" i="8"/>
  <c r="K51" i="8"/>
  <c r="J51" i="8"/>
  <c r="I51" i="8"/>
  <c r="H51" i="8"/>
  <c r="K50" i="8"/>
  <c r="J50" i="8"/>
  <c r="I50" i="8"/>
  <c r="H50" i="8"/>
  <c r="K49" i="8"/>
  <c r="J49" i="8"/>
  <c r="I49" i="8"/>
  <c r="I74" i="8" s="1"/>
  <c r="H49" i="8"/>
  <c r="H74" i="8" s="1"/>
  <c r="D39" i="8"/>
  <c r="C39" i="8"/>
  <c r="B39" i="8"/>
  <c r="D38" i="8"/>
  <c r="C38" i="8"/>
  <c r="B38" i="8"/>
  <c r="D37" i="8"/>
  <c r="C37" i="8"/>
  <c r="B37" i="8"/>
  <c r="D36" i="8"/>
  <c r="C36" i="8"/>
  <c r="B36" i="8"/>
  <c r="D35" i="8"/>
  <c r="C35" i="8"/>
  <c r="B35" i="8"/>
  <c r="D34" i="8"/>
  <c r="C34" i="8"/>
  <c r="B34" i="8"/>
  <c r="D33" i="8"/>
  <c r="C33" i="8"/>
  <c r="B33" i="8"/>
  <c r="D32" i="8"/>
  <c r="C32" i="8"/>
  <c r="B32" i="8"/>
  <c r="D31" i="8"/>
  <c r="C31" i="8"/>
  <c r="B31" i="8"/>
  <c r="D30" i="8"/>
  <c r="C30" i="8"/>
  <c r="B30" i="8"/>
  <c r="F14" i="8"/>
  <c r="G14" i="8" s="1"/>
  <c r="F76" i="8" s="1"/>
  <c r="F13" i="8"/>
  <c r="G13" i="8" s="1"/>
  <c r="E76" i="8" s="1"/>
  <c r="F12" i="8"/>
  <c r="G12" i="8" s="1"/>
  <c r="D76" i="8" s="1"/>
  <c r="J74" i="8" l="1"/>
  <c r="K74" i="8"/>
  <c r="J76" i="8" s="1"/>
  <c r="H76" i="8"/>
  <c r="I76" i="8"/>
  <c r="B7" i="6"/>
  <c r="H20" i="5"/>
  <c r="A25" i="5"/>
  <c r="C17" i="5" l="1"/>
  <c r="C26" i="5" s="1"/>
  <c r="C18" i="5"/>
  <c r="C27" i="5" s="1"/>
  <c r="C16" i="5"/>
  <c r="K76" i="8"/>
  <c r="B6" i="6"/>
  <c r="F42" i="5"/>
  <c r="F43" i="5" s="1"/>
  <c r="B31" i="5"/>
  <c r="C14" i="5"/>
  <c r="C15" i="5" s="1"/>
  <c r="C24" i="5" s="1"/>
  <c r="I11" i="5"/>
  <c r="D6" i="5"/>
  <c r="G6" i="5"/>
  <c r="I12" i="5"/>
  <c r="A13" i="5"/>
  <c r="A14" i="5"/>
  <c r="A22" i="5"/>
  <c r="A23" i="5"/>
  <c r="A24" i="5"/>
  <c r="D16" i="5" l="1"/>
  <c r="C25" i="5"/>
  <c r="D18" i="5"/>
  <c r="D27" i="5"/>
  <c r="D17" i="5"/>
  <c r="D26" i="5"/>
  <c r="F44" i="5"/>
  <c r="F45" i="5" s="1"/>
  <c r="D15" i="5"/>
  <c r="C23" i="5"/>
  <c r="D23" i="5" s="1"/>
  <c r="B34" i="5"/>
  <c r="D14" i="5"/>
  <c r="H30" i="18" l="1"/>
  <c r="H30" i="17"/>
  <c r="D24" i="5"/>
  <c r="B5" i="5"/>
  <c r="B36" i="5"/>
  <c r="G28" i="18" l="1"/>
  <c r="G31" i="18" s="1"/>
  <c r="G28" i="17"/>
  <c r="G31" i="17" s="1"/>
  <c r="D25" i="5"/>
  <c r="H29" i="18" l="1"/>
  <c r="H29" i="17"/>
  <c r="H28" i="5" l="1"/>
  <c r="G51" i="18" l="1"/>
  <c r="I51" i="18" s="1"/>
  <c r="G51" i="17"/>
  <c r="I51" i="17" s="1"/>
  <c r="H31" i="18"/>
  <c r="H31" i="17"/>
  <c r="H32" i="18" l="1"/>
  <c r="H32" i="17"/>
  <c r="B35" i="21" l="1"/>
  <c r="C5" i="21" l="1"/>
  <c r="B36" i="21"/>
  <c r="B32" i="5"/>
  <c r="C5" i="5" s="1"/>
  <c r="C13" i="5" s="1"/>
  <c r="C22" i="5" s="1"/>
  <c r="B33" i="5" l="1"/>
  <c r="J8" i="5" s="1"/>
  <c r="F16" i="5" s="1"/>
  <c r="E16" i="5" s="1"/>
  <c r="E25" i="5" s="1"/>
  <c r="F25" i="5" s="1"/>
  <c r="J6" i="21"/>
  <c r="B38" i="21"/>
  <c r="C52" i="21"/>
  <c r="D52" i="21" s="1"/>
  <c r="D60" i="21" s="1"/>
  <c r="G63" i="21" s="1"/>
  <c r="C15" i="21"/>
  <c r="C24" i="21" s="1"/>
  <c r="D5" i="21"/>
  <c r="F8" i="5" l="1"/>
  <c r="E8" i="5" s="1"/>
  <c r="J6" i="5"/>
  <c r="F14" i="5" s="1"/>
  <c r="E14" i="5" s="1"/>
  <c r="E23" i="5" s="1"/>
  <c r="F23" i="5" s="1"/>
  <c r="B35" i="5"/>
  <c r="D5" i="5" s="1"/>
  <c r="D11" i="5" s="1"/>
  <c r="J7" i="5"/>
  <c r="F15" i="5" s="1"/>
  <c r="E15" i="5" s="1"/>
  <c r="E24" i="5" s="1"/>
  <c r="F24" i="5" s="1"/>
  <c r="J10" i="5"/>
  <c r="F18" i="5" s="1"/>
  <c r="E18" i="5" s="1"/>
  <c r="E27" i="5" s="1"/>
  <c r="F27" i="5" s="1"/>
  <c r="J9" i="5"/>
  <c r="F9" i="5" s="1"/>
  <c r="E9" i="5" s="1"/>
  <c r="D13" i="21"/>
  <c r="D15" i="21"/>
  <c r="F6" i="21"/>
  <c r="J13" i="21"/>
  <c r="F16" i="21"/>
  <c r="F53" i="21"/>
  <c r="G84" i="20"/>
  <c r="J86" i="20" s="1"/>
  <c r="F6" i="5" l="1"/>
  <c r="E6" i="5" s="1"/>
  <c r="H28" i="18"/>
  <c r="H33" i="18" s="1"/>
  <c r="D13" i="5"/>
  <c r="D22" i="5" s="1"/>
  <c r="D28" i="5" s="1"/>
  <c r="D29" i="5" s="1"/>
  <c r="H28" i="17"/>
  <c r="H33" i="17" s="1"/>
  <c r="F7" i="5"/>
  <c r="E7" i="5" s="1"/>
  <c r="F10" i="5"/>
  <c r="E10" i="5" s="1"/>
  <c r="J11" i="5"/>
  <c r="F17" i="5"/>
  <c r="E17" i="5" s="1"/>
  <c r="E26" i="5" s="1"/>
  <c r="F26" i="5" s="1"/>
  <c r="F28" i="5" s="1"/>
  <c r="F30" i="5" s="1"/>
  <c r="E6" i="21"/>
  <c r="F13" i="21"/>
  <c r="F60" i="21"/>
  <c r="E53" i="21"/>
  <c r="D24" i="21"/>
  <c r="D31" i="21" s="1"/>
  <c r="D22" i="21"/>
  <c r="G31" i="21" s="1"/>
  <c r="E16" i="21"/>
  <c r="E25" i="21" s="1"/>
  <c r="F25" i="21" s="1"/>
  <c r="F31" i="21" s="1"/>
  <c r="F22" i="21"/>
  <c r="J88" i="20"/>
  <c r="G98" i="20" s="1"/>
  <c r="G93" i="20"/>
  <c r="D20" i="5"/>
  <c r="G28" i="5" s="1"/>
  <c r="D30" i="5"/>
  <c r="F20" i="5" l="1"/>
  <c r="F11" i="5"/>
  <c r="D33" i="21"/>
  <c r="D32" i="21"/>
  <c r="F32" i="21"/>
  <c r="F33" i="21"/>
  <c r="G94" i="20"/>
  <c r="F29"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catortiz</author>
  </authors>
  <commentList>
    <comment ref="I99" authorId="0" shapeId="0" xr:uid="{00000000-0006-0000-0200-000001000000}">
      <text>
        <r>
          <rPr>
            <b/>
            <sz val="8"/>
            <color indexed="81"/>
            <rFont val="Tahoma"/>
            <family val="2"/>
          </rPr>
          <t>catortiz:</t>
        </r>
        <r>
          <rPr>
            <sz val="8"/>
            <color indexed="81"/>
            <rFont val="Tahoma"/>
            <family val="2"/>
          </rPr>
          <t xml:space="preserve">
El valor comercial del bien (incluye terreno y construcción debe ser igual o menor a $70M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catortiz</author>
  </authors>
  <commentList>
    <comment ref="I92" authorId="0" shapeId="0" xr:uid="{00000000-0006-0000-0B00-000001000000}">
      <text>
        <r>
          <rPr>
            <b/>
            <sz val="8"/>
            <color indexed="81"/>
            <rFont val="Tahoma"/>
            <family val="2"/>
          </rPr>
          <t>catortiz:</t>
        </r>
        <r>
          <rPr>
            <sz val="8"/>
            <color indexed="81"/>
            <rFont val="Tahoma"/>
            <family val="2"/>
          </rPr>
          <t xml:space="preserve">
El valor comercial del bien (incluye terreno y construcción debe ser igual o menor a $70M
</t>
        </r>
      </text>
    </comment>
  </commentList>
</comments>
</file>

<file path=xl/sharedStrings.xml><?xml version="1.0" encoding="utf-8"?>
<sst xmlns="http://schemas.openxmlformats.org/spreadsheetml/2006/main" count="1865" uniqueCount="1028">
  <si>
    <t xml:space="preserve">TIPO DE INMUEBLE </t>
  </si>
  <si>
    <t>TIPO DE URBANIZACIÓN</t>
  </si>
  <si>
    <t>Usada</t>
  </si>
  <si>
    <t>Parroquia</t>
  </si>
  <si>
    <t>ALICUOTA</t>
  </si>
  <si>
    <t>Electricidad</t>
  </si>
  <si>
    <t>Teléfono</t>
  </si>
  <si>
    <t>SI</t>
  </si>
  <si>
    <t>Paredes</t>
  </si>
  <si>
    <t>Ventanas</t>
  </si>
  <si>
    <t>Regular</t>
  </si>
  <si>
    <t>Puertas</t>
  </si>
  <si>
    <t>COMEDOR</t>
  </si>
  <si>
    <t>COCINA</t>
  </si>
  <si>
    <t>UBICACIÓN</t>
  </si>
  <si>
    <t>Urbano</t>
  </si>
  <si>
    <t>Estable</t>
  </si>
  <si>
    <t>Sobre 75%</t>
  </si>
  <si>
    <t>Sobreoferta</t>
  </si>
  <si>
    <t>%</t>
  </si>
  <si>
    <t>VIVIENDA</t>
  </si>
  <si>
    <t>Nombre</t>
  </si>
  <si>
    <t>Fecha:</t>
  </si>
  <si>
    <t>Firma:</t>
  </si>
  <si>
    <t xml:space="preserve">Declaro bajo juramento que:  </t>
  </si>
  <si>
    <t>b) No he ocultado ningún tipo de información que pudiese afectar el valor del inmueble avaluado.</t>
  </si>
  <si>
    <t>d) No tengo interés alguno en el inmueble avaluado ni en las personas que  intervienen en la transacción del mismo.</t>
  </si>
  <si>
    <t>e) Mi remuneración no tiene nada que ver con el resultado del avalúo.</t>
  </si>
  <si>
    <t>Otro</t>
  </si>
  <si>
    <t>Barrio/Sector</t>
  </si>
  <si>
    <t>Casa</t>
  </si>
  <si>
    <t>REGIMEN DE PROPIEDAD</t>
  </si>
  <si>
    <t>Horizontal</t>
  </si>
  <si>
    <t>Departamento</t>
  </si>
  <si>
    <t>Alcantarillado</t>
  </si>
  <si>
    <t>Suburbano</t>
  </si>
  <si>
    <t>Entre 25% - 75%</t>
  </si>
  <si>
    <t>ESTADO DE CONSERVACIÓN (Tabla de HEIDECKE)</t>
  </si>
  <si>
    <t>Años</t>
  </si>
  <si>
    <t>Nombre del Avaluador:</t>
  </si>
  <si>
    <t>Optimo</t>
  </si>
  <si>
    <t>Muy Bueno</t>
  </si>
  <si>
    <t>Bueno</t>
  </si>
  <si>
    <t>Intermedio</t>
  </si>
  <si>
    <t>Deficiente</t>
  </si>
  <si>
    <t>Malo</t>
  </si>
  <si>
    <t>Muy Malo</t>
  </si>
  <si>
    <t>Empresa de Valuación:</t>
  </si>
  <si>
    <t>Adosada 1 lado</t>
  </si>
  <si>
    <t>NORTE</t>
  </si>
  <si>
    <t>SUR</t>
  </si>
  <si>
    <t xml:space="preserve"> </t>
  </si>
  <si>
    <t>Cubierta</t>
  </si>
  <si>
    <t>Estructura</t>
  </si>
  <si>
    <t>AMBIENTE</t>
  </si>
  <si>
    <t>PISOS</t>
  </si>
  <si>
    <t>Material</t>
  </si>
  <si>
    <t xml:space="preserve"> Estado</t>
  </si>
  <si>
    <t>PAREDES</t>
  </si>
  <si>
    <t>CIELO RASO</t>
  </si>
  <si>
    <t>ACABADOS GENERALES (material y estado)</t>
  </si>
  <si>
    <t>Closets</t>
  </si>
  <si>
    <t>Sanitarios</t>
  </si>
  <si>
    <t>Grifería</t>
  </si>
  <si>
    <t>DESCRIPCION EXTERIOR (material y estado)</t>
  </si>
  <si>
    <t xml:space="preserve"> Material</t>
  </si>
  <si>
    <t>Tomacorr.</t>
  </si>
  <si>
    <t>Luminaria</t>
  </si>
  <si>
    <t>Inst. Elect.</t>
  </si>
  <si>
    <t>Mob.cocina</t>
  </si>
  <si>
    <t>SALA</t>
  </si>
  <si>
    <t>Cisterna</t>
  </si>
  <si>
    <t>Bomba</t>
  </si>
  <si>
    <t>Piscina</t>
  </si>
  <si>
    <t>OTRAS MEJORAS (estado)</t>
  </si>
  <si>
    <t>Aire Acondicionado Central</t>
  </si>
  <si>
    <t>Tanque elevado</t>
  </si>
  <si>
    <t xml:space="preserve"> Año de construcción: _____</t>
  </si>
  <si>
    <t>Jardines</t>
  </si>
  <si>
    <t>Canchas</t>
  </si>
  <si>
    <t>Sala Comunal</t>
  </si>
  <si>
    <t xml:space="preserve">VIDA ÚTIL REMANENTE </t>
  </si>
  <si>
    <t>Consolidado</t>
  </si>
  <si>
    <t>Balance</t>
  </si>
  <si>
    <t>Gimnasio</t>
  </si>
  <si>
    <t>Número de</t>
  </si>
  <si>
    <t>ambientes</t>
  </si>
  <si>
    <t xml:space="preserve">      Ubicación de los</t>
  </si>
  <si>
    <t xml:space="preserve"> ambientes en el inmueble</t>
  </si>
  <si>
    <t>DISTRIBUCIÓN DEL INMUEBLE Y DE LA CONDICIÓN DE LOS MATERIALES</t>
  </si>
  <si>
    <t xml:space="preserve">Otro </t>
  </si>
  <si>
    <t>Quito</t>
  </si>
  <si>
    <t>Mesón</t>
  </si>
  <si>
    <t>Inmueble:</t>
  </si>
  <si>
    <t xml:space="preserve">        </t>
  </si>
  <si>
    <t>PLACEGE CIA LTDA.</t>
  </si>
  <si>
    <t>m²</t>
  </si>
  <si>
    <t>Avaluo Nº:</t>
  </si>
  <si>
    <t>INCLUYE TERRENO</t>
  </si>
  <si>
    <t>AREAS  (m²)</t>
  </si>
  <si>
    <t>COSTO TOTAL</t>
  </si>
  <si>
    <t xml:space="preserve">  1.-  COSTO DE CONSTRUCCION:</t>
  </si>
  <si>
    <t xml:space="preserve">% </t>
  </si>
  <si>
    <t>COSTO CONSTRUCCION:</t>
  </si>
  <si>
    <t>TOTAL</t>
  </si>
  <si>
    <t xml:space="preserve">  2.-  VALOR COMERCIAL DEL INMUEBLE TERMINADO:</t>
  </si>
  <si>
    <t>Depreciación:</t>
  </si>
  <si>
    <t>Oferta:</t>
  </si>
  <si>
    <t>Demanda:</t>
  </si>
  <si>
    <t>COSTO COMERCIAL</t>
  </si>
  <si>
    <t>Coeficiente:</t>
  </si>
  <si>
    <t>P/U promedio:</t>
  </si>
  <si>
    <t xml:space="preserve">  4.- VALOR DE OPORTUNIDAD:</t>
  </si>
  <si>
    <t xml:space="preserve">       5.- VALOR DE CREDITO:</t>
  </si>
  <si>
    <t>AREA TERRENO</t>
  </si>
  <si>
    <t>COSTO POR M²</t>
  </si>
  <si>
    <t>COSTO TOTAL TERRENO</t>
  </si>
  <si>
    <t>ALICUOTA TOTAL</t>
  </si>
  <si>
    <t>COSTO PROPORCIONAL</t>
  </si>
  <si>
    <t>VALOR ESTIMADO DE LOTE</t>
  </si>
  <si>
    <t>COS TOTAL</t>
  </si>
  <si>
    <t>COSTO $</t>
  </si>
  <si>
    <t>AREA DEL LOTE</t>
  </si>
  <si>
    <t>ÁREA ESTIMADA DE CONSTRUCCIÓN SEGÚN COS TOTAL</t>
  </si>
  <si>
    <t>PRECIO APROXIMADO DE VENTA POR M2 CONSTRUIDO</t>
  </si>
  <si>
    <t>COSTO TOTAL APROX. DE COMERCIALIZACIÓN DEL PROYECTO</t>
  </si>
  <si>
    <t>COSTO ESTIMADO TOTAL DEL TERRENO</t>
  </si>
  <si>
    <t>COSTO APROX. POR METRO CUADRADO</t>
  </si>
  <si>
    <t>COSTO / m²</t>
  </si>
  <si>
    <t>ESPACIOS PERTENECIENTES AL INMUEBLE</t>
  </si>
  <si>
    <t>VALOR TERRENO PROPORCIONAL</t>
  </si>
  <si>
    <t xml:space="preserve">  3.-  VALOR COMERCIAL SEGUN AVANCE DE OBRA:</t>
  </si>
  <si>
    <t>USD/m²</t>
  </si>
  <si>
    <t>ARRANQUE DIRECTOx(UTILIDAD+COSTOS INDIRECTOS)xDEPRECIACIÓNxCOEFICIENTE DE OFERTA Y DEMANDA</t>
  </si>
  <si>
    <t>COSTO COMERCIAL / ÁREA DE INMUEBLE</t>
  </si>
  <si>
    <t>VALOR COMERCIAL SEGUN AVANCE DE OBRA:</t>
  </si>
  <si>
    <t>ÁREA PROPORCIONAL DEL TERRENO</t>
  </si>
  <si>
    <t>AREA m²</t>
  </si>
  <si>
    <t>% INCIDENCIA TERRENO</t>
  </si>
  <si>
    <t xml:space="preserve">COSTOS INDIRECTOS: </t>
  </si>
  <si>
    <t xml:space="preserve">UTILIDAD: </t>
  </si>
  <si>
    <t>Inst. Hidro-Sanit.</t>
  </si>
  <si>
    <t>ESTAR</t>
  </si>
  <si>
    <t>CONSIDERACIONES DE RIESGO AMBIENTAL PARA PROPIEDADES RESIDENCIALES</t>
  </si>
  <si>
    <t>1. Actividades realizadas en la propiedad</t>
  </si>
  <si>
    <t>si</t>
  </si>
  <si>
    <t>no</t>
  </si>
  <si>
    <t>Desconozco</t>
  </si>
  <si>
    <t>Se realizan actividades industriales en la propiedad?</t>
  </si>
  <si>
    <t>Se han llevado a cabo actividades industriales en la propiedad en el pasado?</t>
  </si>
  <si>
    <t>Se realizan actividades industriales cerca de la propiedad ahora, o en el pasado?</t>
  </si>
  <si>
    <t>Hay otras actividades que se realicen cerca de la propiedad que puedan causar contaminación?*</t>
  </si>
  <si>
    <t>(*) Aspectos relevantes: Además de las actividades industriales, estos pueden incluir actividades tales como estaciones de servicio de combustibles; mecánicas, lavandería y limpieza en seco; imprentas y estudios fotográficos, depósitos de chatarra o relleno sanitario; etc?</t>
  </si>
  <si>
    <t>2. Generación, almacenamiento y depósito de sustancias potencialmente contaminantes</t>
  </si>
  <si>
    <t>Hay flujos residuales generados por la propiedad (con excepción de flujos sanitarios de las viviendas)?</t>
  </si>
  <si>
    <t>Flujos residuales son vertidos directamente al suelo?</t>
  </si>
  <si>
    <t>Son vertidos flujos residuales en aguas pluviales o en otras aguas de superficie?</t>
  </si>
  <si>
    <t>Hay (o ha habido) tanques de almacenamiento subterráneo de productos petrolíferos?</t>
  </si>
  <si>
    <t>3. Otros posibles problemas ambientales</t>
  </si>
  <si>
    <t>Hay signos de contaminación potencial en la propiedad, tales como manchas en las paredes, pisos o suelos exteriores?</t>
  </si>
  <si>
    <t>Hay alguna indicación de asbesto o pintura con plomo en el edificio?</t>
  </si>
  <si>
    <t>El agua utilizada en la propiedad proviene de un pozo? En caso afirmativo, existe alguna indicación de que el agua puede estar contaminada?</t>
  </si>
  <si>
    <t>La propiedad es construida con los códigos y reglamentos para prevenir daños en zonas susceptibles de huracanes, terremotos, inundaciones, deslizamientos de tierra u otro desastre natural que pueda poner a la propiedad o a los ocupantes en situación de riesgo?</t>
  </si>
  <si>
    <t>4. Acciones y otras cuestiones relativas a la propiedad</t>
  </si>
  <si>
    <t>En la propiedad hay alguna acción judicial, legal pendiente relacionada con  cuestiones ambientales?</t>
  </si>
  <si>
    <t>Ha habido estudios que indican la presencia de contaminación en la propiedad o cerca de ella?</t>
  </si>
  <si>
    <t>Está la propiedad situada o adyacente a áreas medio ambientalmente protegidas, zonas reservadas para el uso de los pueblos indígenas, áreas protegidas de patrimonio histórico o cultural, o de otra condición de protección?</t>
  </si>
  <si>
    <t>La propiedad en sí o una propiedad adyacente aparece en algún registro de tierras contaminadas del Gobierno?</t>
  </si>
  <si>
    <t>X</t>
  </si>
  <si>
    <t>BAÑO COMPLETO</t>
  </si>
  <si>
    <t>FACTOR TAMAÑO</t>
  </si>
  <si>
    <t xml:space="preserve">TERRENO </t>
  </si>
  <si>
    <t>Direccion del inmueble</t>
  </si>
  <si>
    <t>METODO COMPARATIVO</t>
  </si>
  <si>
    <t>ZONAS CON LOTES HOMOGENEOS</t>
  </si>
  <si>
    <t>Definiendo como zona homogénea aquella previamente planificada por profesionales urbanistas en la que se nota una uniformización geométrica, presentando caracteristicas similares (o iguales) de los lotes constitutivos. No existe dificultad en asignar las características del lote tipo. Se tiene, pues un fondo tipo, un frente tipo y un área tipo.</t>
  </si>
  <si>
    <t>BASE DE DATO LOTES</t>
  </si>
  <si>
    <t>MANZANA</t>
  </si>
  <si>
    <t>#</t>
  </si>
  <si>
    <t>SUPERFICIE</t>
  </si>
  <si>
    <t>FUENTE</t>
  </si>
  <si>
    <t>DETERMINACION DEL GRUPO DE LOTES TIPO DEL SECTOR QUE CONTIENE EL LOTE A AVALUAR</t>
  </si>
  <si>
    <t xml:space="preserve">FRENTE </t>
  </si>
  <si>
    <t>FONDO</t>
  </si>
  <si>
    <t>CALCULO DEL PRECIO POR METRO CUADRADO DEL LOTE TIPO</t>
  </si>
  <si>
    <t>CONCEPTO</t>
  </si>
  <si>
    <t>PESO</t>
  </si>
  <si>
    <t>PUNTUACION</t>
  </si>
  <si>
    <t>SUBTOTALES</t>
  </si>
  <si>
    <t>Calificación sobre 10</t>
  </si>
  <si>
    <t>Peso X Calificación</t>
  </si>
  <si>
    <t>Entorno urbanístico</t>
  </si>
  <si>
    <t>Tipo</t>
  </si>
  <si>
    <t>Categoría socio-económica del sector</t>
  </si>
  <si>
    <t>Polución ambiental</t>
  </si>
  <si>
    <t>Polución acustica</t>
  </si>
  <si>
    <t>Anchura de calles</t>
  </si>
  <si>
    <t>Circulación vehicular.</t>
  </si>
  <si>
    <t>Circulación peatonal</t>
  </si>
  <si>
    <t>Areas verdes y parques</t>
  </si>
  <si>
    <t>Caracteristicas del lote</t>
  </si>
  <si>
    <t>Frente</t>
  </si>
  <si>
    <t>Fondo</t>
  </si>
  <si>
    <t>Forma</t>
  </si>
  <si>
    <t>Topografía</t>
  </si>
  <si>
    <t>Ubicación</t>
  </si>
  <si>
    <t>Orientación</t>
  </si>
  <si>
    <t>Distancias y comunicaciones</t>
  </si>
  <si>
    <t>Distancias a instituciones financieras</t>
  </si>
  <si>
    <t>Distancias a Centros de Salud</t>
  </si>
  <si>
    <t>Distancias a Centros Religiosos</t>
  </si>
  <si>
    <t>Distancias a Unidades Educativas</t>
  </si>
  <si>
    <t>Distancias a Retenes Policiales</t>
  </si>
  <si>
    <t>Distancias a Mercados abastos</t>
  </si>
  <si>
    <t>Distancias a Paradas del Trole</t>
  </si>
  <si>
    <t>Distancias a lineas de transporte</t>
  </si>
  <si>
    <t>RESULTADOS FINALES</t>
  </si>
  <si>
    <t>PRECIOS CONOCIDOS POR m²</t>
  </si>
  <si>
    <t>El avaluador insertará o retirará los conceptos que crea conveniente para el sitio en el que se encuentre el lote a avaluar. La suma debe llegar al 100%. La puntuación de todos los signos es sobre 10puntos</t>
  </si>
  <si>
    <t>ZONAS CON LOTES HETEROGÉNEOS</t>
  </si>
  <si>
    <t>Definiendo como zona heterogénea aquella que presenta lotes producto de particiones, ventas parciales, etc. Se aplicará por tanto los criterios de "Fondo Mínimo" y "Fondo Maximo", con ayuda de la carta catastral del sector.</t>
  </si>
  <si>
    <t>Marcar un sector representativo en el que se encuentre el lote a avaluar.</t>
  </si>
  <si>
    <t>Retirar lotes grandes, esquinero e irregulares.</t>
  </si>
  <si>
    <t>Definir la tendencia del sector  en cuanto tien que ver con el tamaño, es decir si el sector se encuentra formado por lotes medianos o pequeños.</t>
  </si>
  <si>
    <t>Escoger entre 10 y 12 lotes con una proporcion cercana a 1:2 y se tomará sus medidas.</t>
  </si>
  <si>
    <t>Obtener el fondo máximo y mínimo.</t>
  </si>
  <si>
    <t>El frente tipo será el que mas se repite de los lotes del grupo seleccionado.</t>
  </si>
  <si>
    <t>FRENTE</t>
  </si>
  <si>
    <t>PLACEGE CIA. LTDA.</t>
  </si>
  <si>
    <t>Local Comercial</t>
  </si>
  <si>
    <t>Nave industrial</t>
  </si>
  <si>
    <t>Otros</t>
  </si>
  <si>
    <t>COS:</t>
  </si>
  <si>
    <t>REGLAMENTACIÓN URBANA</t>
  </si>
  <si>
    <t>Altura:</t>
  </si>
  <si>
    <t>COS TOTAL:</t>
  </si>
  <si>
    <t>Frente mínimo:</t>
  </si>
  <si>
    <t>Retiro Frontal</t>
  </si>
  <si>
    <t>Retiro Lateral</t>
  </si>
  <si>
    <t>Retiro Posterior:</t>
  </si>
  <si>
    <t>Forma de ocupación:</t>
  </si>
  <si>
    <t>Lote mínimo:</t>
  </si>
  <si>
    <t>m</t>
  </si>
  <si>
    <t>Zonificación:</t>
  </si>
  <si>
    <t>Pisos</t>
  </si>
  <si>
    <t>Media</t>
  </si>
  <si>
    <t>VIAS DE ACCESO:</t>
  </si>
  <si>
    <t>Tipo de comunicación vial:</t>
  </si>
  <si>
    <t>Escalinatas</t>
  </si>
  <si>
    <t>Proximidad al lote:</t>
  </si>
  <si>
    <t>Frente al inmueble</t>
  </si>
  <si>
    <t>Colindantes y anexas:</t>
  </si>
  <si>
    <t>De influencia y conexión:</t>
  </si>
  <si>
    <t>Intensidad del flujo vehicular</t>
  </si>
  <si>
    <t>Medio</t>
  </si>
  <si>
    <t>EQUIPAMIENTO URBANO:</t>
  </si>
  <si>
    <t>Equipamiento Zonal:</t>
  </si>
  <si>
    <t>Centros Educativos:</t>
  </si>
  <si>
    <t>Entidades Bancarias y Financieras:</t>
  </si>
  <si>
    <t>Servicios generales:</t>
  </si>
  <si>
    <t>Centro de Recreación</t>
  </si>
  <si>
    <t>No</t>
  </si>
  <si>
    <t>SERVICIOS PÚBLICOS</t>
  </si>
  <si>
    <t>Agua Potable</t>
  </si>
  <si>
    <t>Aceras</t>
  </si>
  <si>
    <t>Bordillos</t>
  </si>
  <si>
    <t>Alumbrado público</t>
  </si>
  <si>
    <t>Parques</t>
  </si>
  <si>
    <t>Centros de Salud</t>
  </si>
  <si>
    <t>Centros Comerciales</t>
  </si>
  <si>
    <t>En la zona</t>
  </si>
  <si>
    <t>País</t>
  </si>
  <si>
    <t>Provincia</t>
  </si>
  <si>
    <t>Ciudad</t>
  </si>
  <si>
    <t>Cantón</t>
  </si>
  <si>
    <t>Coordenadas Georeferenciales:</t>
  </si>
  <si>
    <t>Lote</t>
  </si>
  <si>
    <t>CONFIGURACIÓN Y TOPOGRAFÍA</t>
  </si>
  <si>
    <t>Irregular</t>
  </si>
  <si>
    <t>Esquinero</t>
  </si>
  <si>
    <t>Medianero</t>
  </si>
  <si>
    <t>Plano</t>
  </si>
  <si>
    <t>Pendiente</t>
  </si>
  <si>
    <t>Accidente</t>
  </si>
  <si>
    <t>No aplica</t>
  </si>
  <si>
    <t>CARACTERÍSTICAS PANORAMICAS</t>
  </si>
  <si>
    <t>SERVIDUMBRE O RESTRICCIONES</t>
  </si>
  <si>
    <t>CONSIDERACIONES ADICIONALES</t>
  </si>
  <si>
    <t>Ascensor</t>
  </si>
  <si>
    <t>En el inmueble</t>
  </si>
  <si>
    <t>DORMITORIO</t>
  </si>
  <si>
    <t>LAVADO-SECADO (A. MAQUINAS)</t>
  </si>
  <si>
    <t>TERRAZA</t>
  </si>
  <si>
    <t>REFERENCIAS</t>
  </si>
  <si>
    <t xml:space="preserve">AREA </t>
  </si>
  <si>
    <t>COSTO</t>
  </si>
  <si>
    <t>USD/M²</t>
  </si>
  <si>
    <t>RAZÓN DE CRECIMIENTO (AÑOS)</t>
  </si>
  <si>
    <t>Manguera de polietileno</t>
  </si>
  <si>
    <t>PA-2002-226</t>
  </si>
  <si>
    <t>UTILIDAD</t>
  </si>
  <si>
    <t>PISO 1-4</t>
  </si>
  <si>
    <t>PISO 5-8</t>
  </si>
  <si>
    <t>PISO 9-12</t>
  </si>
  <si>
    <t>Hormigón armado</t>
  </si>
  <si>
    <t>Turco-hidromasaje</t>
  </si>
  <si>
    <t>Área de B.B.Q.</t>
  </si>
  <si>
    <t>Si</t>
  </si>
  <si>
    <t>Vías Arteriales</t>
  </si>
  <si>
    <t>Vías colectoras</t>
  </si>
  <si>
    <t>Vías Locales</t>
  </si>
  <si>
    <t>Vías peatonales</t>
  </si>
  <si>
    <t>Ciclo vías</t>
  </si>
  <si>
    <t>Importancia de las vías</t>
  </si>
  <si>
    <t>Hormigón</t>
  </si>
  <si>
    <t>Áreas Comunales (estado)</t>
  </si>
  <si>
    <t>a) El avalúo practicado es veraz y técnicamente realizado</t>
  </si>
  <si>
    <t>c) No existe conflicto de intereses con el (los) solicitante (s) del crédito, el tradente del inmueble avaluado o terceras partes relacionadas, que hayan influido  en mis apreciaciones técnicas y profesionales.</t>
  </si>
  <si>
    <t>Casa conjunto</t>
  </si>
  <si>
    <t>Terreno</t>
  </si>
  <si>
    <t>Aluminio -Vidrio</t>
  </si>
  <si>
    <t>Cerámica</t>
  </si>
  <si>
    <t>INSTITUTO DE SEGURIDAD SOCIAL DE LAS FUERZAS ARMADAS - ISSFA</t>
  </si>
  <si>
    <t>TIPO DE INMUEBLE</t>
  </si>
  <si>
    <t>TERRENO</t>
  </si>
  <si>
    <t>FECHA DE INSPECCIÓN:</t>
  </si>
  <si>
    <t xml:space="preserve">Frente: </t>
  </si>
  <si>
    <t xml:space="preserve">ESCRITURAS </t>
  </si>
  <si>
    <t>SITIO</t>
  </si>
  <si>
    <t xml:space="preserve">SOLICITADO POR: </t>
  </si>
  <si>
    <t>1. DATOS DE UBICACIÓN DEL INMUEBLE</t>
  </si>
  <si>
    <t>Calle y número (Dirección):</t>
  </si>
  <si>
    <t>Nombre urbanización / edificio:</t>
  </si>
  <si>
    <t>Número de lote</t>
  </si>
  <si>
    <t>Manzana / Sector</t>
  </si>
  <si>
    <t>Clave Catastral:</t>
  </si>
  <si>
    <t>N° Predio:</t>
  </si>
  <si>
    <t>Fachada principal del inmueble</t>
  </si>
  <si>
    <t>Observaciones al respecto:</t>
  </si>
  <si>
    <t>2. CARACTERÍSTICAS URBANAS DEL SECTOR</t>
  </si>
  <si>
    <t>CARACTERÍSTICAS GENERALES DEL BARRIO</t>
  </si>
  <si>
    <t>REFERENCIA 1</t>
  </si>
  <si>
    <t>DESCRIPCIÓN</t>
  </si>
  <si>
    <t>Dirección:</t>
  </si>
  <si>
    <t>Distancia:</t>
  </si>
  <si>
    <t>Área de terreno:</t>
  </si>
  <si>
    <t>Valor de mercado:</t>
  </si>
  <si>
    <t>Fuente de información:</t>
  </si>
  <si>
    <t>FOTOGRAFÍA</t>
  </si>
  <si>
    <t>Descripción</t>
  </si>
  <si>
    <t>Calificación</t>
  </si>
  <si>
    <t>Igual</t>
  </si>
  <si>
    <t>0% a 3%</t>
  </si>
  <si>
    <t>Proporción 1:2</t>
  </si>
  <si>
    <t>Cuadrado 1:1 a Rectángulo 1:3</t>
  </si>
  <si>
    <t>4% a 25%</t>
  </si>
  <si>
    <t>Proporción 1:4</t>
  </si>
  <si>
    <t>4 veces más</t>
  </si>
  <si>
    <t>Secundaria</t>
  </si>
  <si>
    <t>26% a 50%</t>
  </si>
  <si>
    <t>Proporción 1:8</t>
  </si>
  <si>
    <t>Empinado</t>
  </si>
  <si>
    <t>75% a 99%</t>
  </si>
  <si>
    <t>Proporción 1:10</t>
  </si>
  <si>
    <t>10 veces a 19 veces</t>
  </si>
  <si>
    <t>Pasaje</t>
  </si>
  <si>
    <t>Fuertemente Empinado</t>
  </si>
  <si>
    <t>Proporción 1:20</t>
  </si>
  <si>
    <t>20 veces o más</t>
  </si>
  <si>
    <t>2 veces más o doble</t>
  </si>
  <si>
    <t>5 veces a 9 veces mas</t>
  </si>
  <si>
    <t>0,8</t>
  </si>
  <si>
    <t>0,7</t>
  </si>
  <si>
    <t>0,6</t>
  </si>
  <si>
    <t>0,5</t>
  </si>
  <si>
    <t xml:space="preserve">Medianero </t>
  </si>
  <si>
    <t>1,2</t>
  </si>
  <si>
    <t>1,0</t>
  </si>
  <si>
    <t>0,4</t>
  </si>
  <si>
    <t>Ligeramente inclinada</t>
  </si>
  <si>
    <t>Moderadamente inclinada</t>
  </si>
  <si>
    <t>100% o más</t>
  </si>
  <si>
    <t>0,9</t>
  </si>
  <si>
    <t>Cuadrado 1:4 a Rectángulo 1:8</t>
  </si>
  <si>
    <t>Cuadrado 1:9 a Rectángulo 1:20</t>
  </si>
  <si>
    <t>Lote trapezoidal</t>
  </si>
  <si>
    <t>Lote romboidal</t>
  </si>
  <si>
    <t>Lote triangular</t>
  </si>
  <si>
    <t>Área de Lote</t>
  </si>
  <si>
    <t>Topografía (Asc. / Desc.)</t>
  </si>
  <si>
    <t>Relación Frente-Fondo</t>
  </si>
  <si>
    <t>REFERENCIA</t>
  </si>
  <si>
    <t>ÁREA LOTE</t>
  </si>
  <si>
    <t>PRECIO DE VENTA</t>
  </si>
  <si>
    <t>Valor/ m2</t>
  </si>
  <si>
    <t xml:space="preserve">FN </t>
  </si>
  <si>
    <t>Área lote</t>
  </si>
  <si>
    <t>VA</t>
  </si>
  <si>
    <t>Valor por metro cuadrado lote en análisis</t>
  </si>
  <si>
    <t>Número de niveles :</t>
  </si>
  <si>
    <t>Número de ambientes:</t>
  </si>
  <si>
    <t>Número de pisos :</t>
  </si>
  <si>
    <t>REG. SUPERBANCO: PA-2002-226</t>
  </si>
  <si>
    <t>REG SC RNP-504</t>
  </si>
  <si>
    <t>ESQUEMA DE IMPLANTACIÓN DE INMUEBLE</t>
  </si>
  <si>
    <t>FOTOGRAFÍA PANORÁMICA DE INMUEBLE Y ENTORNO</t>
  </si>
  <si>
    <t>REGISTRO FOTOGRÁFICO</t>
  </si>
  <si>
    <t>Dirección del inmueble o número de avalúo:</t>
  </si>
  <si>
    <t>4. Seguridad en caso de incendios</t>
  </si>
  <si>
    <t>En la propiedad existe hidrante, siamesa, boca de fuego etc.?</t>
  </si>
  <si>
    <t>En caso de edificios, la propiedad cuenta con detectores de humo?</t>
  </si>
  <si>
    <t>En caso de edificios existe en cada piso gabinete (extintores, mangueras, etc), splinters y señalización o en caso de conjuntos habitacionales existe el número requerido de gabinetes (extintores, mangueras, etc), splinters y señalización?</t>
  </si>
  <si>
    <t>La propiedad cuenta con las aprobaciones respectivas del Cuerpo de Bomberos?</t>
  </si>
  <si>
    <t>5. Acciones y otras cuestiones relativas a la propiedad</t>
  </si>
  <si>
    <t xml:space="preserve">ESQUEMA DE UBICACIÓN DEL INMUEBLE Y REFERENCIAS </t>
  </si>
  <si>
    <t>ORD.</t>
  </si>
  <si>
    <t>RUBRO</t>
  </si>
  <si>
    <t>UNID.</t>
  </si>
  <si>
    <t>CANTIDAD</t>
  </si>
  <si>
    <t>UNITARIO</t>
  </si>
  <si>
    <t>V. TOTAL</t>
  </si>
  <si>
    <t>INVERSION</t>
  </si>
  <si>
    <t>PRELIMINARES</t>
  </si>
  <si>
    <t>Replanteo y nivelación</t>
  </si>
  <si>
    <t>Movimiento de tierras</t>
  </si>
  <si>
    <t>Excavación de plintos y cimientos</t>
  </si>
  <si>
    <t>Relleno compactado</t>
  </si>
  <si>
    <t>ESTRUCTURA</t>
  </si>
  <si>
    <t>Replantillo H. S.</t>
  </si>
  <si>
    <t>m2</t>
  </si>
  <si>
    <t>Hormigón simple en plintos y cimientos</t>
  </si>
  <si>
    <t>Hormigón en cadenas</t>
  </si>
  <si>
    <t>Hormigón en columnas</t>
  </si>
  <si>
    <t>Hormigón en vigas</t>
  </si>
  <si>
    <t>Hormigón en losa</t>
  </si>
  <si>
    <t>m3</t>
  </si>
  <si>
    <t>Bloque de alivianamiento</t>
  </si>
  <si>
    <t>Acero de refuerzo</t>
  </si>
  <si>
    <t>Acero estructural</t>
  </si>
  <si>
    <t>Entechado de Galvalumen</t>
  </si>
  <si>
    <t>ALBAÑILERÍA</t>
  </si>
  <si>
    <t>Mampostería de bloque 15cm</t>
  </si>
  <si>
    <t>Dinteles</t>
  </si>
  <si>
    <t>Mesón H.A. y recubrimiento</t>
  </si>
  <si>
    <t>Enlucido horizontal</t>
  </si>
  <si>
    <t>Enlucido vertical interior y exterior</t>
  </si>
  <si>
    <t>Contrapiso incluye masillado</t>
  </si>
  <si>
    <t>Masillado de losa</t>
  </si>
  <si>
    <t>Cajas de revisión</t>
  </si>
  <si>
    <t>RECUBRIMIENTOS</t>
  </si>
  <si>
    <t>Porcelananto</t>
  </si>
  <si>
    <t>Cerámica pared</t>
  </si>
  <si>
    <t>Pintura de caucho</t>
  </si>
  <si>
    <t>CARPINTERÍA METAL MADERA</t>
  </si>
  <si>
    <t>Ventanas de aluminio y vidrio</t>
  </si>
  <si>
    <t xml:space="preserve">pto </t>
  </si>
  <si>
    <t>Puertas de madera panelada</t>
  </si>
  <si>
    <t>Puerta de baño</t>
  </si>
  <si>
    <t>Puerta principal</t>
  </si>
  <si>
    <t>Muebles de cocina</t>
  </si>
  <si>
    <t>Closets dormitorios</t>
  </si>
  <si>
    <t>Protectores de hierro 12mm cuadrado</t>
  </si>
  <si>
    <t>APARATOS SANITARIOS</t>
  </si>
  <si>
    <t xml:space="preserve">Inodoro </t>
  </si>
  <si>
    <t>lavamanos</t>
  </si>
  <si>
    <t>fregadero</t>
  </si>
  <si>
    <t>Duchas</t>
  </si>
  <si>
    <t>Rejilla de piso en baños y cocina</t>
  </si>
  <si>
    <t>INSTALACIONES HIDRO SANITARIAS</t>
  </si>
  <si>
    <t>Acometida agua potable</t>
  </si>
  <si>
    <t>Puntos de aguas servidas</t>
  </si>
  <si>
    <t>INSTALACIONES ELÉCTRICAS</t>
  </si>
  <si>
    <t>Puntos de iluminación</t>
  </si>
  <si>
    <t>Puntos especiales</t>
  </si>
  <si>
    <t>Tomacorrientes 110V</t>
  </si>
  <si>
    <t>Tomacorrientes 220V</t>
  </si>
  <si>
    <t>Conexión a tierra</t>
  </si>
  <si>
    <t>Caja termica</t>
  </si>
  <si>
    <t>Total</t>
  </si>
  <si>
    <t>área util</t>
  </si>
  <si>
    <t>árra bruta</t>
  </si>
  <si>
    <t>Calderón</t>
  </si>
  <si>
    <t>El Clavel</t>
  </si>
  <si>
    <t>MB</t>
  </si>
  <si>
    <t>Estucado pintado</t>
  </si>
  <si>
    <t>CASA 4 (P.B., P.A. y P.T.)</t>
  </si>
  <si>
    <t>TERRAZA 4</t>
  </si>
  <si>
    <t>PATIO 4</t>
  </si>
  <si>
    <t>JARDÍN 4</t>
  </si>
  <si>
    <t>PARQUEADERO 5</t>
  </si>
  <si>
    <t xml:space="preserve">Bloque </t>
  </si>
  <si>
    <t>NUEVA</t>
  </si>
  <si>
    <t>SALA COMEDOR</t>
  </si>
  <si>
    <t>JARDÍN Y PARQUEADERO</t>
  </si>
  <si>
    <t>PISCINAS Y YACUZZI COMUNAL</t>
  </si>
  <si>
    <t>GIMNASIO COMUNAL (ACT. OFICINA OBRA)</t>
  </si>
  <si>
    <t>SALA COMUNAL</t>
  </si>
  <si>
    <t>GUARDIANÍA</t>
  </si>
  <si>
    <t>VÍA DE ACCESO Y ENTORNO CALLE LOS CIPRECES</t>
  </si>
  <si>
    <t>BAÑOS COMUNALES</t>
  </si>
  <si>
    <t>Calderón CAPITAN GEOVANNI CALLES Y LOS CIPRESES, Calderón, Quito</t>
  </si>
  <si>
    <t>NUEVA, MISMO CONJUNTO</t>
  </si>
  <si>
    <t>https://www.plusvalia.com/propiedades/casas-de-lujo-en-calderon-credito-hipotecario-100-55914322.html</t>
  </si>
  <si>
    <t>https://www.plusvalia.com/propiedades/kintu.-sector-residencial-de-calderon-calle-bonanza.-57173658.html</t>
  </si>
  <si>
    <t>https://www.plusvalia.com/propiedades/casa-esquinera-en-san-camilo-calderon-54762968.html</t>
  </si>
  <si>
    <t>Calderón Casa Esquinera en San Camilo (Calderón)</t>
  </si>
  <si>
    <t>Calderón EL PROGRESO Y GIOVANNI CALLES,</t>
  </si>
  <si>
    <t>https://www.plusvalia.com/propiedades/vendo-casa-bonita!-amplia!-iluminada!-segura!-55764094.html</t>
  </si>
  <si>
    <t>2 AÑOS</t>
  </si>
  <si>
    <t>Calderón san camilo calderon, Calderón, Quito</t>
  </si>
  <si>
    <t>https://www.plusvalia.com/propiedades/casas-conjunto-residencial-los-arupos-desde-86-m-sup2-57167227.html</t>
  </si>
  <si>
    <t>https://www.plusvalia.com/propiedades/vendo-casa-calderon-117-m-sup2--conjunto-pakaemboo-58826118.html</t>
  </si>
  <si>
    <t>Calderón Avenida Cacha, Calderón,</t>
  </si>
  <si>
    <t>4 AÑOS</t>
  </si>
  <si>
    <t>REFERENCIA 2</t>
  </si>
  <si>
    <t>REFERENCIA 3</t>
  </si>
  <si>
    <t>FECHA DE ORDEN DE  INSPECCIÓN:</t>
  </si>
  <si>
    <t>TIPO DE PRÉSTAMO Y TRABAJO TÉCNICO REQUERIDO</t>
  </si>
  <si>
    <t xml:space="preserve">FONIFA - VIVIENDA INICIAL - COMPRA DE VIVIENDA </t>
  </si>
  <si>
    <t>NOMBRE DEL AVALUADOR:</t>
  </si>
  <si>
    <t>FECHA DE ENTREGA DE INFORME:</t>
  </si>
  <si>
    <t>RESPONSABLE:</t>
  </si>
  <si>
    <t>LOTE DE IMPLANTACIÓN</t>
  </si>
  <si>
    <t>LINDEROS GENERALES (LOTE DE IMPLANTACIÓN)4</t>
  </si>
  <si>
    <t>OBSERVACIONES:</t>
  </si>
  <si>
    <t xml:space="preserve">DETALLE DE REFERENCIAS </t>
  </si>
  <si>
    <t>Casa conjunto Kapua</t>
  </si>
  <si>
    <t>Casa conjunto Impakto</t>
  </si>
  <si>
    <t>Casa conjunto Los almendros</t>
  </si>
  <si>
    <t>Área de construcción:</t>
  </si>
  <si>
    <t>Valor comercial / m2:</t>
  </si>
  <si>
    <t>Valor comercial /m2:</t>
  </si>
  <si>
    <t>Terrreno  1</t>
  </si>
  <si>
    <t>Terreno  2</t>
  </si>
  <si>
    <t>Terreno 3</t>
  </si>
  <si>
    <t>REFERENCIA 4</t>
  </si>
  <si>
    <t>SOLICITADO POR:</t>
  </si>
  <si>
    <t>FECHA DE PAGO DE FACTURA:</t>
  </si>
  <si>
    <t>HOJA RESUMEN DEL AVALÚO DE BIEN INMUEBLE</t>
  </si>
  <si>
    <t>DATOS DE IDENTIFICACIÓN DEL AVALÚO</t>
  </si>
  <si>
    <t>Nombre del afiliado:</t>
  </si>
  <si>
    <t>Empresa Avaluadora: _________________________</t>
  </si>
  <si>
    <t>Cedula de Identidad:</t>
  </si>
  <si>
    <t>INFORMACIÓN BASICA DEL INMUEBLE</t>
  </si>
  <si>
    <t>UBICACIÓN DEL INMUEBLE</t>
  </si>
  <si>
    <t>DETALLE DEL INMUEBLE</t>
  </si>
  <si>
    <t>Provincia:</t>
  </si>
  <si>
    <t>Producto:</t>
  </si>
  <si>
    <t>Cantón:</t>
  </si>
  <si>
    <t>Destino:</t>
  </si>
  <si>
    <t>Área construcción:</t>
  </si>
  <si>
    <t>Ciudad:</t>
  </si>
  <si>
    <t>Uso del Inmueble:</t>
  </si>
  <si>
    <t>Área local comercial:</t>
  </si>
  <si>
    <t>Parroquia:</t>
  </si>
  <si>
    <t>% Área comercial respecto al Área de construcción:</t>
  </si>
  <si>
    <t>Barrio/Sector:</t>
  </si>
  <si>
    <t>Tipo de predio:</t>
  </si>
  <si>
    <t xml:space="preserve">COORDENADAS </t>
  </si>
  <si>
    <t>Unidad de vivienda:</t>
  </si>
  <si>
    <t>Edad construcción:</t>
  </si>
  <si>
    <t>Latitud:</t>
  </si>
  <si>
    <t>Avance de obra:</t>
  </si>
  <si>
    <t>Vida Útil remanente:</t>
  </si>
  <si>
    <t>Longitud:</t>
  </si>
  <si>
    <t>Garantía</t>
  </si>
  <si>
    <t>Conservación:</t>
  </si>
  <si>
    <t>PRONUNCIAMIENTO DE LA INSTITUCIÓN AVALUADORA / PERITO</t>
  </si>
  <si>
    <t>RESUMEN VALORES</t>
  </si>
  <si>
    <t>AREA mt²</t>
  </si>
  <si>
    <t xml:space="preserve">VALOR </t>
  </si>
  <si>
    <t>VALOR DEL TERRENO</t>
  </si>
  <si>
    <t>VALOR DE LA CONSTRUCCION</t>
  </si>
  <si>
    <t>VALORA DE OBRAS ADICIONALES</t>
  </si>
  <si>
    <t>VALOR COMERCIAL TOTAL</t>
  </si>
  <si>
    <t>VALOR DE REALIZACIÓN</t>
  </si>
  <si>
    <t>VALOR FISICO</t>
  </si>
  <si>
    <t>REFERENTE AL VALOR CATASTRAL</t>
  </si>
  <si>
    <t>VALOR DE LA CONSTRUCCION ABIERTA</t>
  </si>
  <si>
    <t>VALOR DE LA CONSTRUCCION CUBIERTA</t>
  </si>
  <si>
    <t>VALOR TOTAL</t>
  </si>
  <si>
    <t>DATOS TÉCNICOS DEL INMUEBLE</t>
  </si>
  <si>
    <t>DIFERENCIAS ENTRE VALORES MUNICIPALES E INFORME DE AVALÚO TECNICO</t>
  </si>
  <si>
    <t xml:space="preserve">Porcentaje de diferencia entre datos del municipio e informe técnico de avaluó de bien inmueble: </t>
  </si>
  <si>
    <t>DATOS MUNICIPALES</t>
  </si>
  <si>
    <t>DATOS AVALÚO INFORME TECNICO</t>
  </si>
  <si>
    <t>PORCENTAJE DE DIFERENCIA</t>
  </si>
  <si>
    <t>VALOR COMERCIAL O DE MERCADO</t>
  </si>
  <si>
    <t>USD</t>
  </si>
  <si>
    <t>AREA M2</t>
  </si>
  <si>
    <t>CONSTRUCCION</t>
  </si>
  <si>
    <t>OBSERVACIONES</t>
  </si>
  <si>
    <t xml:space="preserve">Afectaciones ambientales y posibles riesgos naturales: </t>
  </si>
  <si>
    <t>Firmas de responsabilidad y sello de la empresa.</t>
  </si>
  <si>
    <t>Picincha</t>
  </si>
  <si>
    <t>-0.100023</t>
  </si>
  <si>
    <t>CASA - CONJUNTO HABITACIONAL</t>
  </si>
  <si>
    <t>0 años</t>
  </si>
  <si>
    <t>70 años</t>
  </si>
  <si>
    <t>Muy Buena</t>
  </si>
  <si>
    <t>Por mis propios derechos; yo, Ing. Byron Velásuez, portador de la cedula de ciudadanía  170824033-6, ciudadano ecuatoriano, perito avaluador de la empresa PLACEGE CIA-LTDA.  declaro, bajo la gravedad del juramento y con conocimiento pleno de las causas de perjurio, que la información incluida en el presente avalúo perteneciente al inmueble Casa Conjunto Kapua N°4.  ubicado en  Calderón, ciudada de Quito . Es veraz, fidedigna y real, por lo tanto, me hago responsable civil y penalmente del mismo.</t>
  </si>
  <si>
    <t xml:space="preserve">Metodología de tasación:  TERRENO: El valor comercial o de mercado del terreno se obtienen mediante el método comparativo de mercado considerando propiedades similares en venta en la zona de influencia de la propiedad valorada obtenidos en sitio y de fuentes públicas como paginas inmobiliarias, ventas, base de datos propia. A los referentes se los homologa respecto al lote en estudio de acuerdo a las características propias de cada uno (tamaño, ubicación, accesibilidad, frente-fondo, servicios, forma, etc.). Valoración del lote en base a los métodos de potencial desarrollo y comparativo de mercado. 
CONSTRUCCIONES: Para la valoración de la construcción se estima un costo directo de construcción del Inmueble en base a los costos actuales de materiales, mano de obra y equipo (incluyendo obras de infraestructura, mejoras etc.), afectándose por porcentajes de costos indirectos, utilidad, factores de oferta- demanda y en caso de inmuebles usados factores de mantenimiento y depreciación por edad según la tabla de Fitto y Corvini. Finalmente el resultado que muestra el método aplicado es comparado con costos actuales de proyectos similares para verificar que el costo comercial del inmueble se encuentre dentro de valores promedio del mercado inmobiliario de la zona.
</t>
  </si>
  <si>
    <t xml:space="preserve">Descripción del inmueble: "El inmueble en estudio forma parte del Conjunto Habitacional Kapua,  implantado sobre un lote de terreno de ubicación medianera, de forma irregular (trapezoidal) y topografía plana, de 4.283,38m² de superficie, el conjunto abarca, 27 unidades de  vivienda (casas de 2 y 3 pisos), con estacionamiento privado en cada casa, dispone de servicios comunales y generales como:  guardianía, 2 piscinas, yacuzzi, gimnasio, baños, sala comunal, áreas verdes, juegos individuales, sala de máquinas, cuarto de basura,  transformador, accceso vehicular y peatonal con control.
El inmueble objeto de estudio del presente avalúo corresponde a la Casa signada como No. 4,  con un área de construcción total de 119,30m² (P.B. de 54,80m²,  P.A. de 55,60m² y P.T. de 8,90m²), le corresponde una terraza de 46,90m², un patio posterior de 18,50m², un jardín frontal de 18,10m² y el parqueadero No.5 de 12,49m².
La Casa No. 4 se halla distribuida de la siguiente manera:
 Planta Baja:  Hall de ingreso, baño social, sala comedor en nun solo ambiente, bodega bajo grada, cocina, cuarto de lavado, acceso a patio posterior,  gradas de acceso a siguiente nivel.  
Planta Alta:  Dos dormitorios unipersonales, baño completo compartido, dormitorio máster con baño completo privado, gradas de acceso a terraza. 
Planta Terraza: Tapagrada, acceso a terraza.
Al momento de la inspección, se cosntatá, que la vivienda, se encuentra en proceso final de construcción, con un avance de obra estimado del 98%, faltando por instalar: lavabos y grifería en baños, lavaplatos y grifería en cocina, cableado eléctrico, piezas sanitarias y pintura final. Parte de las áreas comunales, estan por terminar y habilitarse.
</t>
  </si>
  <si>
    <t>Por mis propios derechos; yo, Ing. Byron Velásuez, portador de la cedula de ciudadanía  , ciudadano ecuatoriano, perito avaluador de la empresa PLACEGE CIA-LTDA.  declaro, bajo la gravedad del juramento y con conocimiento pleno de las causas de perjurio, que la información incluida en el presente avalúo perteneciente al inmueble Casa Conjunto Kapua N°4.  ubicado en  Calderón, ciudada de Quito . Es veraz, fidedigna y real, por lo tanto, me hago responsable civil y penalmente del mismo.</t>
  </si>
  <si>
    <t>RATIFICACIÓN DEL AVALÚO DEL INMUEBLE</t>
  </si>
  <si>
    <t>FONIFA Vivienda Inicial</t>
  </si>
  <si>
    <t>Adquirir vivienda</t>
  </si>
  <si>
    <t>Otros Fines de Vivienda</t>
  </si>
  <si>
    <t>Comprar terreno y construir</t>
  </si>
  <si>
    <t>Empresa Avaluadora:</t>
  </si>
  <si>
    <t>Construir vivienda en terreno propio</t>
  </si>
  <si>
    <t>INFORMACIÓN GENERAL DEL INMUEBLE</t>
  </si>
  <si>
    <t>Mejorar o ampliar vivienda</t>
  </si>
  <si>
    <t>Construir vivienda en terreno propio (con construcción existente)</t>
  </si>
  <si>
    <t>Rural</t>
  </si>
  <si>
    <t>Unifamiliar</t>
  </si>
  <si>
    <t>Multifamiliar</t>
  </si>
  <si>
    <t>N/A</t>
  </si>
  <si>
    <t>Limitaciones al dominio:</t>
  </si>
  <si>
    <t>Nuevo</t>
  </si>
  <si>
    <t>Muy bueno</t>
  </si>
  <si>
    <t>Muy malo</t>
  </si>
  <si>
    <t>Demolición</t>
  </si>
  <si>
    <t>AVALUADORA</t>
  </si>
  <si>
    <t>DEL TERRENO</t>
  </si>
  <si>
    <t>DE LA CONSTRUCCION</t>
  </si>
  <si>
    <t>DE OBRAS ADICIONALES</t>
  </si>
  <si>
    <t>CATASTRO</t>
  </si>
  <si>
    <t>(SI)</t>
  </si>
  <si>
    <t xml:space="preserve">DE LA CONSTRUCCION </t>
  </si>
  <si>
    <t>(NO)</t>
  </si>
  <si>
    <t>HABITABILIDAD</t>
  </si>
  <si>
    <t>Área &gt; 40 M2</t>
  </si>
  <si>
    <t>Evacuación de aguas servidas</t>
  </si>
  <si>
    <t>Abastecimiento de agua potable</t>
  </si>
  <si>
    <t>Instalaciones Eléctricas</t>
  </si>
  <si>
    <t>(N/A)</t>
  </si>
  <si>
    <t>DIFERENCIA DE ÁREAS DATOS MUNICIPALES VS. INFORME DE AVALÚO TECNICO</t>
  </si>
  <si>
    <t>NO APLICA</t>
  </si>
  <si>
    <t>PARA COLOR</t>
  </si>
  <si>
    <t>ETAM (Error Técnico Aceptable de Medición) según ordenanza para el Cantón</t>
  </si>
  <si>
    <t>DATOS LEGALES</t>
  </si>
  <si>
    <t>Afectaciones (plan de desarrollo urbano, fìsicas, ambientales y posibles riesgos naturales)</t>
  </si>
  <si>
    <t>Indicar el tipo de afectación:</t>
  </si>
  <si>
    <t>(SI) Incidencia Baja</t>
  </si>
  <si>
    <t>_______________________________________________________________________________</t>
  </si>
  <si>
    <t>(SI) Incidencia media</t>
  </si>
  <si>
    <t>(SI) Incidencia alta</t>
  </si>
  <si>
    <t>GARANTÍA SEGÚN REGLAMENTOS DEL ISSFA</t>
  </si>
  <si>
    <t>SI APLICA</t>
  </si>
  <si>
    <t>AMPLIACION OTROS FINES URBANO</t>
  </si>
  <si>
    <t xml:space="preserve">ADQUIRIR VIVIENDA FONIFA </t>
  </si>
  <si>
    <t>AMPLIACION FONIFA</t>
  </si>
  <si>
    <t>CONSTRUIR VIVIENDA EN TERRENO PROPIO ( CON CONSTRUCCIÓN EXISTENTE) OTROS FINES URBANO</t>
  </si>
  <si>
    <t>CONSTRUIR VIVIENDA EN TERRENO PROPIO ( CON CONSTRUCCIÓN EXISTENTE) OTROS FINES RURAL</t>
  </si>
  <si>
    <t>AMPLIACION  OTROS FINES RURAL</t>
  </si>
  <si>
    <t>ADQUIRIR VIVIENDA OTROS FINES URBANO</t>
  </si>
  <si>
    <t>Nombre:</t>
  </si>
  <si>
    <t>ADQUIRIR VIVIENDA OTROS FINES RURAL</t>
  </si>
  <si>
    <t>Calificación:</t>
  </si>
  <si>
    <t>COMPRAR TERRENO FONIFA</t>
  </si>
  <si>
    <t>CONSTRUIR EN TERRENO PROPIO FONIFA</t>
  </si>
  <si>
    <t>CONSTRUIR EN TERRENO PROPIO OTROS FINES URBANO</t>
  </si>
  <si>
    <t>CONSTRUIR EN TERRENO PROPIO OTROS FINES RURAL</t>
  </si>
  <si>
    <t>Cédula:</t>
  </si>
  <si>
    <t>COMPRAR TERRENO OTROS FINES URBANO</t>
  </si>
  <si>
    <t>COMPRAR TERRENO OTROS FINES RURAL</t>
  </si>
  <si>
    <t xml:space="preserve">ANÁLISIS DE MERCADO Y ENTORNO: </t>
  </si>
  <si>
    <t>Ubicación:</t>
  </si>
  <si>
    <t>Urbana</t>
  </si>
  <si>
    <t>Suburbana</t>
  </si>
  <si>
    <t>Consolidación:</t>
  </si>
  <si>
    <t xml:space="preserve">100% - 85%  </t>
  </si>
  <si>
    <t xml:space="preserve">85% - 50%  </t>
  </si>
  <si>
    <t>Desarrollo de la zona:</t>
  </si>
  <si>
    <t>Rápido</t>
  </si>
  <si>
    <t>Lento</t>
  </si>
  <si>
    <t>Oferta/demanda:</t>
  </si>
  <si>
    <t>Sub-oferta</t>
  </si>
  <si>
    <t>Sobre of.</t>
  </si>
  <si>
    <t>Sector social de demanda:</t>
  </si>
  <si>
    <t>Alto</t>
  </si>
  <si>
    <t>Popular</t>
  </si>
  <si>
    <t>Uso predominante sector:</t>
  </si>
  <si>
    <t>Residen.</t>
  </si>
  <si>
    <t>Comercio</t>
  </si>
  <si>
    <t>Industria</t>
  </si>
  <si>
    <t>REFERENCIAS PARA VALORACIÓN DE INMUEBLE</t>
  </si>
  <si>
    <t>CALCULO VALOR DE REPOSICION Y DEFINICION DE CELDAS</t>
  </si>
  <si>
    <t>TIPO DE BIEN</t>
  </si>
  <si>
    <t>V. COMERCIAL</t>
  </si>
  <si>
    <t>AREA</t>
  </si>
  <si>
    <t>VALOR UNITARIO</t>
  </si>
  <si>
    <t>AVALUO DE LAS EDIFICACIONES</t>
  </si>
  <si>
    <t>DESCRIPCION</t>
  </si>
  <si>
    <t>AREA DE</t>
  </si>
  <si>
    <t xml:space="preserve">% AVANCE </t>
  </si>
  <si>
    <t>% DEPREC. POR</t>
  </si>
  <si>
    <t>V. UNITARIO</t>
  </si>
  <si>
    <t>NIVEL</t>
  </si>
  <si>
    <t>CONSTRUC.</t>
  </si>
  <si>
    <t>A NUEVO</t>
  </si>
  <si>
    <t>DE OBRA</t>
  </si>
  <si>
    <t>EDAD Y MANTEN.</t>
  </si>
  <si>
    <t>REAL</t>
  </si>
  <si>
    <t xml:space="preserve"> calculo reposicion</t>
  </si>
  <si>
    <t xml:space="preserve">VALOR  DE REPOSICIÓN DE LAS EDIFICACIONES </t>
  </si>
  <si>
    <t xml:space="preserve">VALOR COMERCIAL DE LAS EDIFICACIONES </t>
  </si>
  <si>
    <t>VALOR  DE REALIZACIÓN DE LAS EDIFICACIONES</t>
  </si>
  <si>
    <t>Valor real de las edificaciones x el porcentaje del Factor de Realización o Venta Rápida</t>
  </si>
  <si>
    <t>AVALUO DE LAS OBRAS ADICIONALES</t>
  </si>
  <si>
    <t>AREA DE CONSTRUCC.</t>
  </si>
  <si>
    <t>VALOR UNITARIO A NUEVO</t>
  </si>
  <si>
    <t>% AVANCE DE OBRA</t>
  </si>
  <si>
    <t>% DEPREC. POR EDAD Y MANTEN.</t>
  </si>
  <si>
    <t>V/U REAL</t>
  </si>
  <si>
    <t xml:space="preserve">AVALÚO DE REPOSICIÓN DE OBRAS ADICIONALES </t>
  </si>
  <si>
    <t xml:space="preserve">TOTAL AVALUO DE LAS OBRAS ADICIONALES </t>
  </si>
  <si>
    <t xml:space="preserve">AVALÚO DE REALIZACIÓN DE OBRAS ADICIONALES </t>
  </si>
  <si>
    <t>UNIDAD</t>
  </si>
  <si>
    <t>MEDIDA</t>
  </si>
  <si>
    <t>V/U REPOSICION</t>
  </si>
  <si>
    <t>calculo reposicion</t>
  </si>
  <si>
    <r>
      <t>TOTAL CANTIDAD DE OBRAS ADICIONALES (</t>
    </r>
    <r>
      <rPr>
        <b/>
        <sz val="9"/>
        <color indexed="10"/>
        <rFont val="Century Gothic"/>
        <family val="2"/>
      </rPr>
      <t>ML</t>
    </r>
    <r>
      <rPr>
        <b/>
        <sz val="9"/>
        <rFont val="Century Gothic"/>
        <family val="2"/>
      </rPr>
      <t>)</t>
    </r>
  </si>
  <si>
    <t>Suma de las unidades en METROS LINEALES</t>
  </si>
  <si>
    <t>VALOR DE REALIZACIÓN DE  OBRAS ADICIONALES</t>
  </si>
  <si>
    <r>
      <t>TOTAL CANTIDAD DE OBRAS ADICIONALES (</t>
    </r>
    <r>
      <rPr>
        <b/>
        <sz val="9"/>
        <color indexed="10"/>
        <rFont val="Century Gothic"/>
        <family val="2"/>
      </rPr>
      <t>M3</t>
    </r>
    <r>
      <rPr>
        <b/>
        <sz val="9"/>
        <rFont val="Century Gothic"/>
        <family val="2"/>
      </rPr>
      <t>)</t>
    </r>
  </si>
  <si>
    <t>Suma de las unidades en METROS CÚBICOS</t>
  </si>
  <si>
    <t>Valor real de las Obras Adicionales x el porcentaje del Factor de Realización o Venta Rápida</t>
  </si>
  <si>
    <t>AVALUO DEL TERRENO</t>
  </si>
  <si>
    <t>ÁREA DE TERRENO PROPORCIONAL SEGÚN ALÍCUOTA</t>
  </si>
  <si>
    <t>V. UNIT./M2</t>
  </si>
  <si>
    <t xml:space="preserve">AVALUO DEL TERRENO </t>
  </si>
  <si>
    <t>AVALÚO DE REALIZACIÓN DEL TERRENO</t>
  </si>
  <si>
    <t>Valor avalúo del terreno x el porcentaje  del Factor de Realización o Venta Rápida</t>
  </si>
  <si>
    <t>SUMA DE AVALUOS</t>
  </si>
  <si>
    <t xml:space="preserve">AVALUO DE EDIFICACIONES </t>
  </si>
  <si>
    <t>US$</t>
  </si>
  <si>
    <t>TERRENO (Según Alícuota)</t>
  </si>
  <si>
    <t>AVALUO DE O. ADICIONALES</t>
  </si>
  <si>
    <t>Departamento 2309 O</t>
  </si>
  <si>
    <t>Terraza 2309</t>
  </si>
  <si>
    <t>AVALUO TOTAL</t>
  </si>
  <si>
    <t>Parqueadero 280</t>
  </si>
  <si>
    <t>VALOR PROYECTADO AL 100%</t>
  </si>
  <si>
    <t xml:space="preserve">Proyección de la edificación al 100% cuando la misma no se encuentra concluida </t>
  </si>
  <si>
    <t>PORCENTAJE DE REAJUSTE %</t>
  </si>
  <si>
    <t>Porcentaje del Factor de Comercialización o Venta Rápida (Con dos decimales)</t>
  </si>
  <si>
    <t xml:space="preserve">VALOR DE REALIZACION  </t>
  </si>
  <si>
    <t>Suma de los Valores de Realización de las Edificaciones más Obras adicionales más Terreno</t>
  </si>
  <si>
    <t>VALOR CATASTRAL</t>
  </si>
  <si>
    <t xml:space="preserve">             US$</t>
  </si>
  <si>
    <t>Suma de los Valores de Reposición de las edificaciones más las obras adicionales</t>
  </si>
  <si>
    <t>VALOR  PARA SEGURO</t>
  </si>
  <si>
    <t>CALIFICACION DE LA PLUSVALIA DEL SECTOR</t>
  </si>
  <si>
    <t>Alta</t>
  </si>
  <si>
    <t>Baja</t>
  </si>
  <si>
    <t>CALIFICACION ESTADO DE LA GARANTIA</t>
  </si>
  <si>
    <t>Satisfactoria</t>
  </si>
  <si>
    <t>Aceptable.</t>
  </si>
  <si>
    <t>EXPECTATIVA ECONOMICA DEL INMUEBLE</t>
  </si>
  <si>
    <t>Creciente</t>
  </si>
  <si>
    <t>Decreciente</t>
  </si>
  <si>
    <t>FACTIBILIDAD COMERCIAL</t>
  </si>
  <si>
    <t>Inmediata</t>
  </si>
  <si>
    <t>Mediata</t>
  </si>
  <si>
    <t>Largo Plazo</t>
  </si>
  <si>
    <t>Incierta</t>
  </si>
  <si>
    <t>Firma de Responsabilidad</t>
  </si>
  <si>
    <t>PERITO RESPONSABLE</t>
  </si>
  <si>
    <t>TERRENO (Según Alìcuota)</t>
  </si>
  <si>
    <t xml:space="preserve">COSTOS INDIRECTOS </t>
  </si>
  <si>
    <t xml:space="preserve">UTILIDAD </t>
  </si>
  <si>
    <t xml:space="preserve">  3.-  % V. COMERCIAL SEGUN AVANCE DE OBRA:</t>
  </si>
  <si>
    <t xml:space="preserve"> a. VALOR COMERCIAL SEGUN AVANCE DE OBRA:</t>
  </si>
  <si>
    <t>CALCULO DEL LOTE (POTENCIAL DESARROLLO)</t>
  </si>
  <si>
    <t>VALOR COMERCIAL INMUEBLE A NUEVO</t>
  </si>
  <si>
    <t>1,18-1,25</t>
  </si>
  <si>
    <t>1,14-1,20</t>
  </si>
  <si>
    <t>COSTO /m²</t>
  </si>
  <si>
    <t>AREA PROPORCIONAL</t>
  </si>
  <si>
    <t>ARQ. BELÉN ZAPATA</t>
  </si>
  <si>
    <t>Losa Hormigon Armado</t>
  </si>
  <si>
    <t>Nacionales</t>
  </si>
  <si>
    <t>Madera</t>
  </si>
  <si>
    <t>Ceramica</t>
  </si>
  <si>
    <t>IMPLANTACION</t>
  </si>
  <si>
    <t xml:space="preserve">BAÑO COMPLETO </t>
  </si>
  <si>
    <t>VISTA EXTERIOR</t>
  </si>
  <si>
    <t>Champeado</t>
  </si>
  <si>
    <t>4 pisos</t>
  </si>
  <si>
    <t>AREA DE MAQUINAS</t>
  </si>
  <si>
    <t>AREA DE SERVICIO</t>
  </si>
  <si>
    <t xml:space="preserve">DORMITORIO </t>
  </si>
  <si>
    <t>Julio Matovelle</t>
  </si>
  <si>
    <t>Calle N52</t>
  </si>
  <si>
    <t>Calle Asuntos</t>
  </si>
  <si>
    <t>Banco de Guayaqui, Banco Promerica</t>
  </si>
  <si>
    <t>Parque Bicentenario</t>
  </si>
  <si>
    <t>Parque Julio Matovelle</t>
  </si>
  <si>
    <t>Hospital de Solca</t>
  </si>
  <si>
    <t>Iglesia Catolica Jesus el Buen Pastor, Embajada de los Estados Unidos</t>
  </si>
  <si>
    <t>Centro Comercial Granados Plaza, Supermaxi Eloy Alfaro</t>
  </si>
  <si>
    <t>ORIENTE</t>
  </si>
  <si>
    <t>OCCIDENTE</t>
  </si>
  <si>
    <t>DEPARTAMENTO 5</t>
  </si>
  <si>
    <t>Cobre y Tubo pegable</t>
  </si>
  <si>
    <t>Marmeton</t>
  </si>
  <si>
    <t>Planta unica</t>
  </si>
  <si>
    <t>Parque lacado</t>
  </si>
  <si>
    <t>Alfombra</t>
  </si>
  <si>
    <t>https://www.plusvalia.com/propiedades/departamento-de-venta-sector-julio-matovelle-55574091.html</t>
  </si>
  <si>
    <t xml:space="preserve">Departamento </t>
  </si>
  <si>
    <t>https://www.plusvalia.com/propiedades/cambio-departamento-por-casa-independiente-o-terreno-59152754.html?utm_source=Lifull-connect&amp;utm_medium=referrer</t>
  </si>
  <si>
    <t>https://tupropiedad.ec/propiedades/departamento-venta-urbaniz-matovelle-calle-g106-b-asunos/?utm_source=Lifull-connect&amp;utm_medium=referrer</t>
  </si>
  <si>
    <t>https://www.plusvalia.com/propiedades/vendo-departamento-2-dorm.-sector-matovelle-$90.000-59359268.html</t>
  </si>
  <si>
    <t>http://www.doomos.com.ec/de/11764_terreno-ideal-para-constructores-matovelle-norte-de-quito-600m2-250000-inf-2353-232-0997-592747.html?utm_source=Lifull-connect&amp;utm_medium=referrer</t>
  </si>
  <si>
    <t>Terreno Julio Matovelle</t>
  </si>
  <si>
    <t>https://ecuador.buscocasita.com/vendo-terreno-la-matovelle-280m2-115000-inmobiliaria-conexion-2353232-0997-592747_34172.html?utm_source=Lifull-connect&amp;utm_medium=referrer</t>
  </si>
  <si>
    <t>http://www.doomos.com.ec/de/11785_vendo-terreno-300-m2-exelente-ubicacion-matovelle-norte-de-quito.html?utm_source=Lifull-connect&amp;utm_medium=referrer</t>
  </si>
  <si>
    <t>VESTIDOR</t>
  </si>
  <si>
    <t>TERRAZA ACCESIBLE</t>
  </si>
  <si>
    <t>AREA DE JARDIN</t>
  </si>
  <si>
    <t>VISTA ALREDEDORES</t>
  </si>
  <si>
    <t xml:space="preserve">Individual </t>
  </si>
  <si>
    <t>Menos 25%</t>
  </si>
  <si>
    <t xml:space="preserve">Suboferta </t>
  </si>
  <si>
    <t>Lat:</t>
  </si>
  <si>
    <r>
      <t xml:space="preserve">Rápida </t>
    </r>
    <r>
      <rPr>
        <b/>
        <sz val="9"/>
        <rFont val="Century Gothic"/>
        <family val="2"/>
      </rPr>
      <t>(0-5)</t>
    </r>
  </si>
  <si>
    <r>
      <t xml:space="preserve">Estable </t>
    </r>
    <r>
      <rPr>
        <b/>
        <sz val="9"/>
        <rFont val="Century Gothic"/>
        <family val="2"/>
      </rPr>
      <t>(5-20)</t>
    </r>
  </si>
  <si>
    <r>
      <t>Lenta</t>
    </r>
    <r>
      <rPr>
        <b/>
        <sz val="9"/>
        <rFont val="Century Gothic"/>
        <family val="2"/>
      </rPr>
      <t xml:space="preserve"> (&gt;20)</t>
    </r>
  </si>
  <si>
    <t xml:space="preserve">Nueva </t>
  </si>
  <si>
    <t xml:space="preserve">Aislada </t>
  </si>
  <si>
    <t>Adosada 2 lado</t>
  </si>
  <si>
    <t xml:space="preserve">Regular </t>
  </si>
  <si>
    <t xml:space="preserve">Plano </t>
  </si>
  <si>
    <t xml:space="preserve">* Las alicuotas han sido extraidos dela documentacion legal facilitada, los linderos no constan dentro de las escrituras han sido estimadas en sitio según el levantamiento planimetrico realizado; unicamente se valorara el departamento sin el estacionamiento ya que no cuenta delimitaciones </t>
  </si>
  <si>
    <t>ÁREA EN SITIO:</t>
  </si>
  <si>
    <t>ÁREA SEGÚN ESCRITURAS:</t>
  </si>
  <si>
    <t>ALICUOTA  PROPORCIONAL DEL INMUEBLE</t>
  </si>
  <si>
    <t xml:space="preserve">* Las áreas de construcción han sido verificadas en sitio, mediante medición con distanciómetro laser. El área del terreno estimada mediante ayuda de imagen satelital, es similar al área según la documentación legal facilitada. Para la presente valoración se utilizará el área según escrituras. "La diferencia de área de terreno entre lo indicado en escrituras y lo verificado en sitio es del 0,001"                    </t>
  </si>
  <si>
    <t>B</t>
  </si>
  <si>
    <t>R</t>
  </si>
  <si>
    <t>M</t>
  </si>
  <si>
    <t>Tipo:</t>
  </si>
  <si>
    <t>REFERENCIA 5</t>
  </si>
  <si>
    <t>REFERENCIA 6</t>
  </si>
  <si>
    <t xml:space="preserve">AMENAZAS DE LA ZONA: </t>
  </si>
  <si>
    <t xml:space="preserve">Según el mapa de riesgos del Instituto Geofísico de la EPN no se registran amenazas de origen natural, ni de inseguridad en el conjunto </t>
  </si>
  <si>
    <t>Sustitución de Hipoteca</t>
  </si>
  <si>
    <t>Compra de terreno</t>
  </si>
  <si>
    <t>Por mis propios derechos; yo, ________________, portador(a) de la cedula de ciudadanía ______________, ciudadano(a) ecuatoriano(a), perito avaluador de la empresa ______________________ declaro, con conocimiento pleno  y bajo  gravedad de juramento, que la información incluida en el presente avalúo, respecto del cual me ratifico,  perteneciente al inmueble descrito, es veraz y fidedigna, por lo tanto, me hago responsable civil y penalmente del mismo.</t>
  </si>
  <si>
    <t>SUSTITUCIÓN DE HIPOTECA FONIFA</t>
  </si>
  <si>
    <t>SUSTITUCIÓN DE HIPOTECA OTROS FINES</t>
  </si>
  <si>
    <t>3. LINDEROS GENERALES Y ESPECÍFICOS</t>
  </si>
  <si>
    <t>4. CARACTERÍSTICAS DEL INMUEBLE</t>
  </si>
  <si>
    <t>ISSFA - 0045</t>
  </si>
  <si>
    <t>5. PRECIOS REFERENCIALES</t>
  </si>
  <si>
    <t>6.AVALUO</t>
  </si>
  <si>
    <t>7. CUADRO RESUMEN AVALÚO</t>
  </si>
  <si>
    <t>CONSIDERA QUE EL INMUEBLE ES GARATÍA PARA EL ISSFA</t>
  </si>
  <si>
    <t>EL INMUEBLE BRINDA CONDICIONES DE HABITABILIDAD</t>
  </si>
  <si>
    <t>UNIDADES DE VIVIENDA</t>
  </si>
  <si>
    <t>PORCENTAJE DE USO</t>
  </si>
  <si>
    <t>PORCENTAJE DE AVANCE DE OBRA</t>
  </si>
  <si>
    <t>NO</t>
  </si>
  <si>
    <t>UNIFAMILIAR</t>
  </si>
  <si>
    <t>MULTIFAMILIAR</t>
  </si>
  <si>
    <t>COMERCIO</t>
  </si>
  <si>
    <t>DOCUMENTOS PROPORCIONADOS</t>
  </si>
  <si>
    <t>CONDICIÓN LEGAL DEL INMUEBLE</t>
  </si>
  <si>
    <t>Escrituras</t>
  </si>
  <si>
    <t>Declaratoria de Propiedad Horiozontal</t>
  </si>
  <si>
    <t>Compra Venta o Convenio de Reserva</t>
  </si>
  <si>
    <t>Certificado de gravámenes</t>
  </si>
  <si>
    <t>Certificado catastral</t>
  </si>
  <si>
    <t>PROPIETARIO</t>
  </si>
  <si>
    <t>TIPOS DE DOCUMENTOS</t>
  </si>
  <si>
    <r>
      <t>Long:</t>
    </r>
    <r>
      <rPr>
        <sz val="14"/>
        <rFont val="Arial"/>
        <family val="2"/>
      </rPr>
      <t xml:space="preserve"> </t>
    </r>
  </si>
  <si>
    <t xml:space="preserve">USO DE SUELO </t>
  </si>
  <si>
    <t>RAZÓN DE CRECIMIENTO</t>
  </si>
  <si>
    <t>Rapida (0-5)</t>
  </si>
  <si>
    <t>Estable (5-20)</t>
  </si>
  <si>
    <t>Lenta (&gt;20)</t>
  </si>
  <si>
    <t xml:space="preserve">DEMANDA /OFERTA DE LA ZONA </t>
  </si>
  <si>
    <t>LINDEROS ESPECIFICOS</t>
  </si>
  <si>
    <r>
      <t xml:space="preserve">   ESTADO DE CONSERVACIÓN. </t>
    </r>
    <r>
      <rPr>
        <sz val="12"/>
        <rFont val="Arial"/>
        <family val="2"/>
      </rPr>
      <t>Usar MB (muy bueno) B (bueno) R (regular) M (malo)</t>
    </r>
  </si>
  <si>
    <r>
      <t xml:space="preserve">HOMOLOGACIÓN DE LOTES DE TERRENO: </t>
    </r>
    <r>
      <rPr>
        <i/>
        <sz val="12"/>
        <rFont val="Arial"/>
        <family val="2"/>
      </rPr>
      <t>Se deberán tomar en cuenta para la Homologación de Valor de Terreno, los inmuebles que tengan características comparables con los siguientes factores o calificaciones:</t>
    </r>
  </si>
  <si>
    <t xml:space="preserve">Año de construcción: </t>
  </si>
  <si>
    <r>
      <t>TOTAL CANTIDAD DE OBRAS ADICIONALES (</t>
    </r>
    <r>
      <rPr>
        <b/>
        <sz val="10"/>
        <color indexed="10"/>
        <rFont val="Arial"/>
        <family val="2"/>
      </rPr>
      <t>ML</t>
    </r>
    <r>
      <rPr>
        <b/>
        <sz val="10"/>
        <rFont val="Arial"/>
        <family val="2"/>
      </rPr>
      <t>)</t>
    </r>
  </si>
  <si>
    <r>
      <t>TOTAL CANTIDAD DE OBRAS ADICIONALES (</t>
    </r>
    <r>
      <rPr>
        <b/>
        <sz val="10"/>
        <color indexed="10"/>
        <rFont val="Arial"/>
        <family val="2"/>
      </rPr>
      <t>M3</t>
    </r>
    <r>
      <rPr>
        <b/>
        <sz val="10"/>
        <rFont val="Arial"/>
        <family val="2"/>
      </rPr>
      <t>)</t>
    </r>
  </si>
  <si>
    <t>CARATE TOBAR KLEVER ALCIDES</t>
  </si>
  <si>
    <t>CERITICACIÓN DE PRESUPUESTO</t>
  </si>
  <si>
    <t xml:space="preserve">El inmueble se ubica en la Provincia de Manabí, Parroquia Manta, ubicado la Urbanización Mantazul y Calle s/n, entre Lote 18 y Lote 20, corresponde a un lote de terreno medianero, de configuración  regular  (forma rectangular) y  topografía plana. 
Con una superficie de 218,50m² (según escrituras),  según planos de proyecto arquitectónico  y  verificado en sitio la misma área que en las escrituras. Dato utilizado en la presente valoración.  
Al momento de la inspección se pudo verificar que  sobre el lote  de terreno en cuestión,  no se ha iniciado los  trabajos de   construcción, referido al presupuesto presentado.  
El proyecto arquitectónico corresponde a una edificación de un nivel, con un área útil  total de construcción de  107,67m². 
El Proyecto al momento cuenta con un documento que avala su aprobación  por el Municipio de  Pastaza 
Se analiza el presupuesto entregado, con los costos vigentes del Colegio de Arquitectos de Manabí, en donde se compara precio de materiales de construcción, mano de obra, maquinaria y equipo, transporte.
</t>
  </si>
  <si>
    <t>PRESUPUESTO A ANALIZAR</t>
  </si>
  <si>
    <t>DIFERENCIAS DE PRECIOS</t>
  </si>
  <si>
    <t>INVERSIÓN</t>
  </si>
  <si>
    <t xml:space="preserve">DIFERENCIA </t>
  </si>
  <si>
    <t>Limpieza del terreno</t>
  </si>
  <si>
    <t>Costo Bajo</t>
  </si>
  <si>
    <t>Replanteo</t>
  </si>
  <si>
    <t>Excavación de capa vegetal con maquinaria</t>
  </si>
  <si>
    <t>Desalojo con máquina</t>
  </si>
  <si>
    <t xml:space="preserve">Relleno con material de cantera hidratado y compactado </t>
  </si>
  <si>
    <t>Excavacción de cimientos y plintos</t>
  </si>
  <si>
    <t>Mejoramiento bajo plintos piedra bola y lástre compactado</t>
  </si>
  <si>
    <t xml:space="preserve">MAMPOSTERÍA  </t>
  </si>
  <si>
    <t>Ladrillo maleta especial</t>
  </si>
  <si>
    <t>Ladrillo burrito largo</t>
  </si>
  <si>
    <t>HORMIGÓN EN:</t>
  </si>
  <si>
    <t xml:space="preserve">Replantillo </t>
  </si>
  <si>
    <t>Muros de hormigón ciclópeo</t>
  </si>
  <si>
    <t xml:space="preserve">Plintos </t>
  </si>
  <si>
    <t xml:space="preserve">Columnas </t>
  </si>
  <si>
    <t xml:space="preserve">Cadenas inferiores </t>
  </si>
  <si>
    <t xml:space="preserve">Vigas peraltadas de losa </t>
  </si>
  <si>
    <t xml:space="preserve">Losa de cubierta nivel: N+3.30 </t>
  </si>
  <si>
    <t>Contrapisos con malla electrosoldada 15x15cm e=8cm</t>
  </si>
  <si>
    <t xml:space="preserve">Dinteles 10x18cm </t>
  </si>
  <si>
    <t>ml</t>
  </si>
  <si>
    <t xml:space="preserve">Mesón de cocina </t>
  </si>
  <si>
    <t>kg</t>
  </si>
  <si>
    <t>REVESTIMIENTOS</t>
  </si>
  <si>
    <t>Enlucidos horizontales</t>
  </si>
  <si>
    <t xml:space="preserve">Enlucidos verticales </t>
  </si>
  <si>
    <t>Cerámica en pisos</t>
  </si>
  <si>
    <t>Cerámica en paredes</t>
  </si>
  <si>
    <t>Rastreras de cerámica</t>
  </si>
  <si>
    <t>Granito en mesón de cocina</t>
  </si>
  <si>
    <t>VENTANERÍA</t>
  </si>
  <si>
    <t>Aluminio blanco con vidrio natural 4mm</t>
  </si>
  <si>
    <t xml:space="preserve">PUERTAS  </t>
  </si>
  <si>
    <t>Puertas exteriores</t>
  </si>
  <si>
    <t>u</t>
  </si>
  <si>
    <t xml:space="preserve">Puertas Interiores </t>
  </si>
  <si>
    <t>CERRAJERÍA</t>
  </si>
  <si>
    <t>En puertas exteriores marca GEO</t>
  </si>
  <si>
    <t>INSTALACIONES</t>
  </si>
  <si>
    <t>Desague de agua servidas PVC 110mm</t>
  </si>
  <si>
    <t>pto</t>
  </si>
  <si>
    <t>Desague de agua servidas PVC 75mm</t>
  </si>
  <si>
    <t>Bajantes de agua lluvia PVC 75mm</t>
  </si>
  <si>
    <t>Canalización aguas servidas PVC 110mm</t>
  </si>
  <si>
    <t>Desague de agua servidas PVC 55mm</t>
  </si>
  <si>
    <t>Agua potable</t>
  </si>
  <si>
    <t>Red de agua potable 3/4 plastigama</t>
  </si>
  <si>
    <t>ELÉCTRICAS</t>
  </si>
  <si>
    <t xml:space="preserve">Luces </t>
  </si>
  <si>
    <t>Tomacorriente 220V</t>
  </si>
  <si>
    <t>Intercomunicador</t>
  </si>
  <si>
    <t>Telefonos y tv</t>
  </si>
  <si>
    <t>Tablero de distribución</t>
  </si>
  <si>
    <t>MUEBLES EMPOTRADOS</t>
  </si>
  <si>
    <t>Closets para dormitorios (madera sólida)</t>
  </si>
  <si>
    <t>Muebles para cocina (madera sólida)</t>
  </si>
  <si>
    <t>PIEZAS SANITARIAS</t>
  </si>
  <si>
    <t>Inodoro de tanque bajo</t>
  </si>
  <si>
    <t>lavabos</t>
  </si>
  <si>
    <t>Ducha electrica</t>
  </si>
  <si>
    <t>Lavaplatos</t>
  </si>
  <si>
    <t>Accesorios</t>
  </si>
  <si>
    <t>Glb</t>
  </si>
  <si>
    <t>PINTURA  DE: (Marca y tipo)</t>
  </si>
  <si>
    <t>Pintura para interiores mas empaste sika</t>
  </si>
  <si>
    <t>Pintura para exteriores más empaste sika</t>
  </si>
  <si>
    <t>OBRAS EXTERIORES</t>
  </si>
  <si>
    <t>Escalera metálica exterior con pasamano</t>
  </si>
  <si>
    <t>Cisterna de hormigón  m3</t>
  </si>
  <si>
    <t>CONEXIONES DOMICILIARIAS</t>
  </si>
  <si>
    <t xml:space="preserve">Agua </t>
  </si>
  <si>
    <t>Luz</t>
  </si>
  <si>
    <t>ÁREA UTIL DE PROYECTO</t>
  </si>
  <si>
    <t>VALOR/ m2 presupuesto presentado</t>
  </si>
  <si>
    <t>ÁREA DE TERRENO</t>
  </si>
  <si>
    <t>VALOR/ m2 presupuesto  nuevo</t>
  </si>
  <si>
    <t>DIFERENCIA DE PRESUPUESTO</t>
  </si>
  <si>
    <t>DIVISIÓN DE ETAPAS</t>
  </si>
  <si>
    <t>ETAPA 1</t>
  </si>
  <si>
    <t>ETAPA 2</t>
  </si>
  <si>
    <t>Obras preliminares</t>
  </si>
  <si>
    <t>Instalaciones electricas generales (17,8284%)</t>
  </si>
  <si>
    <t>Hormigon replantillos</t>
  </si>
  <si>
    <t>Instalaciones sanitarias y agua potable (20%)</t>
  </si>
  <si>
    <t>Hormigón en plintos</t>
  </si>
  <si>
    <t>Enlucidos horizontales y verticales</t>
  </si>
  <si>
    <t>Escalera exterior</t>
  </si>
  <si>
    <t>Cisterna de hormigon</t>
  </si>
  <si>
    <t>Empaste y pintura interior 60%</t>
  </si>
  <si>
    <t>Empaste y pintura exterior (82,706%)</t>
  </si>
  <si>
    <t>Hormigon en columnas</t>
  </si>
  <si>
    <t>Ceramica en piso</t>
  </si>
  <si>
    <t>Contrapiso de hormigón con malla electrosoldada</t>
  </si>
  <si>
    <t>Acero de refuerzo 2</t>
  </si>
  <si>
    <t>Coorresponde al 25% del presupuesto total</t>
  </si>
  <si>
    <t>Losa alivianada</t>
  </si>
  <si>
    <t>Hormigón en vigas aperaltadas</t>
  </si>
  <si>
    <t>Instalaciones electricas generales (24,7601%)</t>
  </si>
  <si>
    <t>Instalaciones sanitarias y agua potable (60%)</t>
  </si>
  <si>
    <t>Mampostería ladrillo</t>
  </si>
  <si>
    <t>Dinteles de hormigon</t>
  </si>
  <si>
    <t xml:space="preserve">Mesones de hormigon </t>
  </si>
  <si>
    <t>Coorresponde al 40% del presupuesto total</t>
  </si>
  <si>
    <t>ETAPA 3</t>
  </si>
  <si>
    <t>Barrederas de ceramica</t>
  </si>
  <si>
    <t>ETAPA 4</t>
  </si>
  <si>
    <t>Granito en mesón</t>
  </si>
  <si>
    <t>Closets en dormitorios</t>
  </si>
  <si>
    <t>Puertas de madera</t>
  </si>
  <si>
    <t>Seguridad en puertas</t>
  </si>
  <si>
    <t>Coorresponde al 10% del presupuesto total</t>
  </si>
  <si>
    <t>Ventanas de aluminio</t>
  </si>
  <si>
    <t>Instalaciones electricas</t>
  </si>
  <si>
    <t>Intalaciones sanitarias</t>
  </si>
  <si>
    <t>Empaste y pintura interior</t>
  </si>
  <si>
    <t>Empaste y pintura exterior</t>
  </si>
  <si>
    <t xml:space="preserve">Colocación piezas sanitarias </t>
  </si>
  <si>
    <t xml:space="preserve">Colocación muebles de cocina </t>
  </si>
  <si>
    <t>Acometida de red eléctrica</t>
  </si>
  <si>
    <t>Acometida AASS</t>
  </si>
  <si>
    <r>
      <rPr>
        <b/>
        <sz val="10"/>
        <rFont val="Arial"/>
        <family val="2"/>
      </rPr>
      <t>ANÁLISIS DE PRESUPUESTO ENTREGADO</t>
    </r>
    <r>
      <rPr>
        <sz val="10"/>
        <rFont val="Arial"/>
        <family val="2"/>
      </rPr>
      <t xml:space="preserve">
El presupuesto entregado se ha analizado en base a precios vigente manejados en la Cámara de la construcción en donde se determinó la diefrencia de precios, en algunos rubros se determinaron valores bajos y altos en base a los precios oficiales manejados, lo que establece una diferencia entre los presupuetsos de $ 1.910,22, lo que puede ser admitido como imprevistos en la construcción, es decir, es una diferencia del 4% del presupuesto. No está claro la inversión en las difrentes etapas y no cumple con los porcentajes de cada una.</t>
    </r>
  </si>
  <si>
    <r>
      <rPr>
        <b/>
        <sz val="10"/>
        <rFont val="Arial"/>
        <family val="2"/>
      </rPr>
      <t>Observaciones:</t>
    </r>
    <r>
      <rPr>
        <sz val="10"/>
        <rFont val="Arial"/>
        <family val="2"/>
      </rPr>
      <t xml:space="preserve"> PLACEGE CIA.LTDA. Certifica el presupuesto presentado por el afiliado </t>
    </r>
  </si>
  <si>
    <t>PAC 2013 1628</t>
  </si>
  <si>
    <t>Byron Tipán</t>
  </si>
  <si>
    <t>1722764022</t>
  </si>
  <si>
    <t>PLACEGE CIA LTDA</t>
  </si>
  <si>
    <t>PICHINCHA</t>
  </si>
  <si>
    <t>Pichincha</t>
  </si>
  <si>
    <t>Iñaquito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</si>
</sst>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7">
    <numFmt numFmtId="41" formatCode="_ * #,##0_ ;_ * \-#,##0_ ;_ * &quot;-&quot;_ ;_ @_ "/>
    <numFmt numFmtId="44" formatCode="_ &quot;$&quot;* #,##0.00_ ;_ &quot;$&quot;* \-#,##0.00_ ;_ &quot;$&quot;* &quot;-&quot;??_ ;_ @_ "/>
    <numFmt numFmtId="43" formatCode="_ * #,##0.00_ ;_ * \-#,##0.00_ ;_ * &quot;-&quot;??_ ;_ @_ "/>
    <numFmt numFmtId="164" formatCode="_(* #,##0_);_(* \(#,##0\);_(* &quot;-&quot;_);_(@_)"/>
    <numFmt numFmtId="165" formatCode="_(&quot;$&quot;\ * #,##0.00_);_(&quot;$&quot;\ * \(#,##0.00\);_(&quot;$&quot;\ * &quot;-&quot;??_);_(@_)"/>
    <numFmt numFmtId="166" formatCode="#,##0.00_ ;[Red]\-#,##0.00\ "/>
    <numFmt numFmtId="167" formatCode="[$$-409]#,##0.00"/>
    <numFmt numFmtId="168" formatCode="#,##0.00000"/>
    <numFmt numFmtId="169" formatCode="&quot;$&quot;\ #,##0.00"/>
    <numFmt numFmtId="170" formatCode="#,##0.00&quot;m²&quot;"/>
    <numFmt numFmtId="171" formatCode="&quot;$&quot;#,##0.00&quot;/m²&quot;"/>
    <numFmt numFmtId="172" formatCode="&quot;$&quot;#,##0.00"/>
    <numFmt numFmtId="173" formatCode="_ [$€]\ * #,##0.00_ ;_ [$€]\ * \-#,##0.00_ ;_ [$€]\ * &quot;-&quot;??_ ;_ @_ "/>
    <numFmt numFmtId="174" formatCode="_(&quot;$&quot;* #,##0.00_);_(&quot;$&quot;* \(#,##0.00\);_(&quot;$&quot;* &quot;-&quot;??_);_(@_)"/>
    <numFmt numFmtId="175" formatCode="[$-F800]dddd\,\ mmmm\ dd\,\ yyyy"/>
    <numFmt numFmtId="176" formatCode="0.00000"/>
    <numFmt numFmtId="177" formatCode="0.0000%"/>
    <numFmt numFmtId="178" formatCode="0.00\ &quot;m&quot;"/>
    <numFmt numFmtId="179" formatCode="0.00&quot;m²&quot;"/>
    <numFmt numFmtId="180" formatCode="0.0000"/>
    <numFmt numFmtId="181" formatCode="#,##0.00\ &quot;m²&quot;"/>
    <numFmt numFmtId="182" formatCode="_-[$€]* #,##0.00_-;\-[$€]* #,##0.00_-;_-[$€]* &quot;-&quot;??_-;_-@_-"/>
    <numFmt numFmtId="183" formatCode="_-* #,##0.00\ _€_-;\-* #,##0.00\ _€_-;_-* &quot;-&quot;??\ _€_-;_-@_-"/>
    <numFmt numFmtId="184" formatCode="&quot;$&quot;#,##0.00&quot;/m&quot;"/>
    <numFmt numFmtId="185" formatCode="_(* #,##0.00_);_(* \(#,##0.00\);_(* &quot;-&quot;??_);_(@_)"/>
    <numFmt numFmtId="186" formatCode="&quot;$&quot;\ #,##0.00;&quot;$&quot;\ \-#,##0.00"/>
    <numFmt numFmtId="187" formatCode="&quot;US$&quot;\ #,##0.00"/>
    <numFmt numFmtId="188" formatCode="#,##0.00\ &quot;m2&quot;"/>
    <numFmt numFmtId="189" formatCode="[$$-540A]#,##0.00"/>
    <numFmt numFmtId="190" formatCode="&quot;$&quot;\ #.00"/>
    <numFmt numFmtId="191" formatCode="0.000%"/>
    <numFmt numFmtId="192" formatCode="_ &quot;S/&quot;* #,##0.00_ ;_ &quot;S/&quot;* \-#,##0.00_ ;_ &quot;S/&quot;* &quot;-&quot;??_ ;_ @_ "/>
    <numFmt numFmtId="193" formatCode="0.000000"/>
    <numFmt numFmtId="194" formatCode="0.000"/>
    <numFmt numFmtId="195" formatCode="_([$$-300A]\ * #,##0.00_);_([$$-300A]\ * \(#,##0.00\);_([$$-300A]\ * &quot;-&quot;??_);_(@_)"/>
    <numFmt numFmtId="196" formatCode="0.00000%"/>
    <numFmt numFmtId="197" formatCode="0.0%"/>
  </numFmts>
  <fonts count="167">
    <font>
      <sz val="10"/>
      <name val="Arial"/>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u/>
      <sz val="10"/>
      <color indexed="12"/>
      <name val="MS Sans Serif"/>
      <family val="2"/>
    </font>
    <font>
      <sz val="9"/>
      <name val="Century Gothic"/>
      <family val="2"/>
    </font>
    <font>
      <sz val="10"/>
      <name val="Century Gothic"/>
      <family val="2"/>
    </font>
    <font>
      <sz val="8"/>
      <name val="Century Gothic"/>
      <family val="2"/>
    </font>
    <font>
      <sz val="7"/>
      <name val="Century Gothic"/>
      <family val="2"/>
    </font>
    <font>
      <b/>
      <sz val="8"/>
      <name val="Century Gothic"/>
      <family val="2"/>
    </font>
    <font>
      <b/>
      <sz val="7"/>
      <name val="Century Gothic"/>
      <family val="2"/>
    </font>
    <font>
      <b/>
      <sz val="6"/>
      <name val="Century Gothic"/>
      <family val="2"/>
    </font>
    <font>
      <sz val="5"/>
      <name val="Century Gothic"/>
      <family val="2"/>
    </font>
    <font>
      <b/>
      <sz val="5"/>
      <name val="Century Gothic"/>
      <family val="2"/>
    </font>
    <font>
      <sz val="11"/>
      <name val="Century Gothic"/>
      <family val="2"/>
    </font>
    <font>
      <b/>
      <i/>
      <sz val="12"/>
      <name val="Century Gothic"/>
      <family val="2"/>
    </font>
    <font>
      <b/>
      <sz val="11"/>
      <name val="Century Gothic"/>
      <family val="2"/>
    </font>
    <font>
      <b/>
      <sz val="10"/>
      <name val="Century Gothic"/>
      <family val="2"/>
    </font>
    <font>
      <sz val="8"/>
      <color indexed="10"/>
      <name val="Century Gothic"/>
      <family val="2"/>
    </font>
    <font>
      <sz val="8"/>
      <color indexed="8"/>
      <name val="Century Gothic"/>
      <family val="2"/>
    </font>
    <font>
      <b/>
      <sz val="8"/>
      <color indexed="10"/>
      <name val="Century Gothic"/>
      <family val="2"/>
    </font>
    <font>
      <b/>
      <sz val="8"/>
      <color indexed="8"/>
      <name val="Century Gothic"/>
      <family val="2"/>
    </font>
    <font>
      <b/>
      <sz val="9"/>
      <color indexed="10"/>
      <name val="Century Gothic"/>
      <family val="2"/>
    </font>
    <font>
      <sz val="8"/>
      <name val="Arial"/>
      <family val="2"/>
    </font>
    <font>
      <b/>
      <sz val="10"/>
      <color indexed="10"/>
      <name val="Avant Garde"/>
    </font>
    <font>
      <b/>
      <sz val="11"/>
      <color indexed="10"/>
      <name val="Avant Garde"/>
    </font>
    <font>
      <b/>
      <sz val="9"/>
      <name val="Century Gothic"/>
      <family val="2"/>
    </font>
    <font>
      <b/>
      <i/>
      <sz val="10"/>
      <color indexed="12"/>
      <name val="Century Gothic"/>
      <family val="2"/>
    </font>
    <font>
      <sz val="8"/>
      <color indexed="14"/>
      <name val="Century Gothic"/>
      <family val="2"/>
    </font>
    <font>
      <b/>
      <sz val="8"/>
      <color indexed="12"/>
      <name val="Century Gothic"/>
      <family val="2"/>
    </font>
    <font>
      <b/>
      <sz val="9"/>
      <color indexed="12"/>
      <name val="Century Gothic"/>
      <family val="2"/>
    </font>
    <font>
      <b/>
      <sz val="11"/>
      <name val="Avant Garde"/>
    </font>
    <font>
      <b/>
      <sz val="10"/>
      <name val="Avant Garde"/>
    </font>
    <font>
      <sz val="10"/>
      <name val="Arial"/>
      <family val="2"/>
    </font>
    <font>
      <b/>
      <sz val="10"/>
      <name val="Arial"/>
      <family val="2"/>
    </font>
    <font>
      <sz val="10"/>
      <name val="Arial"/>
      <family val="2"/>
    </font>
    <font>
      <sz val="9"/>
      <name val="Arial"/>
      <family val="2"/>
    </font>
    <font>
      <b/>
      <sz val="8"/>
      <color rgb="FFFF0000"/>
      <name val="Century Gothic"/>
      <family val="2"/>
    </font>
    <font>
      <sz val="10"/>
      <name val="MS Sans Serif"/>
      <family val="2"/>
    </font>
    <font>
      <b/>
      <sz val="10"/>
      <name val="MS Sans Serif"/>
      <family val="2"/>
    </font>
    <font>
      <u/>
      <sz val="10"/>
      <color theme="10"/>
      <name val="Arial"/>
      <family val="2"/>
    </font>
    <font>
      <b/>
      <sz val="14"/>
      <name val="MS Sans Serif"/>
      <family val="2"/>
    </font>
    <font>
      <b/>
      <sz val="14"/>
      <name val="Century Gothic"/>
      <family val="2"/>
    </font>
    <font>
      <b/>
      <sz val="9"/>
      <name val="Arial"/>
      <family val="2"/>
    </font>
    <font>
      <b/>
      <i/>
      <sz val="10"/>
      <name val="Century Gothic"/>
      <family val="2"/>
    </font>
    <font>
      <u/>
      <sz val="8.5"/>
      <name val="MS Sans Serif"/>
      <family val="2"/>
    </font>
    <font>
      <sz val="8"/>
      <color theme="1"/>
      <name val="Calibri"/>
      <family val="2"/>
      <scheme val="minor"/>
    </font>
    <font>
      <sz val="9"/>
      <name val="Calibri"/>
      <family val="2"/>
      <scheme val="minor"/>
    </font>
    <font>
      <b/>
      <sz val="9"/>
      <name val="Calibri"/>
      <family val="2"/>
      <scheme val="minor"/>
    </font>
    <font>
      <sz val="10"/>
      <color indexed="8"/>
      <name val="Arial"/>
      <family val="2"/>
    </font>
    <font>
      <sz val="10"/>
      <color indexed="9"/>
      <name val="Arial"/>
      <family val="2"/>
    </font>
    <font>
      <sz val="10"/>
      <color indexed="17"/>
      <name val="Arial"/>
      <family val="2"/>
    </font>
    <font>
      <b/>
      <sz val="10"/>
      <color indexed="52"/>
      <name val="Arial"/>
      <family val="2"/>
    </font>
    <font>
      <b/>
      <sz val="10"/>
      <color indexed="9"/>
      <name val="Arial"/>
      <family val="2"/>
    </font>
    <font>
      <sz val="10"/>
      <color indexed="52"/>
      <name val="Arial"/>
      <family val="2"/>
    </font>
    <font>
      <b/>
      <sz val="11"/>
      <color indexed="56"/>
      <name val="Arial"/>
      <family val="2"/>
    </font>
    <font>
      <sz val="10"/>
      <color indexed="62"/>
      <name val="Arial"/>
      <family val="2"/>
    </font>
    <font>
      <u/>
      <sz val="11"/>
      <color theme="10"/>
      <name val="Calibri"/>
      <family val="2"/>
      <scheme val="minor"/>
    </font>
    <font>
      <sz val="10"/>
      <color indexed="20"/>
      <name val="Arial"/>
      <family val="2"/>
    </font>
    <font>
      <sz val="10"/>
      <color indexed="60"/>
      <name val="Arial"/>
      <family val="2"/>
    </font>
    <font>
      <sz val="11"/>
      <color theme="1"/>
      <name val="Calibri"/>
      <family val="2"/>
    </font>
    <font>
      <b/>
      <sz val="10"/>
      <color indexed="63"/>
      <name val="Arial"/>
      <family val="2"/>
    </font>
    <font>
      <sz val="10"/>
      <color indexed="10"/>
      <name val="Arial"/>
      <family val="2"/>
    </font>
    <font>
      <i/>
      <sz val="10"/>
      <color indexed="23"/>
      <name val="Arial"/>
      <family val="2"/>
    </font>
    <font>
      <b/>
      <sz val="15"/>
      <color indexed="56"/>
      <name val="Arial"/>
      <family val="2"/>
    </font>
    <font>
      <b/>
      <sz val="13"/>
      <color indexed="56"/>
      <name val="Arial"/>
      <family val="2"/>
    </font>
    <font>
      <b/>
      <sz val="10"/>
      <color indexed="8"/>
      <name val="Arial"/>
      <family val="2"/>
    </font>
    <font>
      <sz val="6"/>
      <name val="Calibri"/>
      <family val="2"/>
      <scheme val="minor"/>
    </font>
    <font>
      <b/>
      <sz val="11"/>
      <color theme="1"/>
      <name val="Calibri"/>
      <family val="2"/>
      <scheme val="minor"/>
    </font>
    <font>
      <i/>
      <sz val="10"/>
      <name val="Century Gothic"/>
      <family val="2"/>
    </font>
    <font>
      <sz val="10"/>
      <color theme="1"/>
      <name val="Arial"/>
      <family val="2"/>
    </font>
    <font>
      <sz val="10"/>
      <color theme="1"/>
      <name val="Calibri"/>
      <family val="2"/>
      <scheme val="minor"/>
    </font>
    <font>
      <b/>
      <sz val="10"/>
      <color theme="0" tint="-4.9989318521683403E-2"/>
      <name val="Arial"/>
      <family val="2"/>
    </font>
    <font>
      <b/>
      <sz val="10"/>
      <color theme="1"/>
      <name val="Arial"/>
      <family val="2"/>
    </font>
    <font>
      <b/>
      <sz val="9"/>
      <color theme="0" tint="-4.9989318521683403E-2"/>
      <name val="Arial"/>
      <family val="2"/>
    </font>
    <font>
      <sz val="10"/>
      <color indexed="12"/>
      <name val="Arial"/>
      <family val="2"/>
    </font>
    <font>
      <b/>
      <sz val="10"/>
      <color indexed="12"/>
      <name val="Arial"/>
      <family val="2"/>
    </font>
    <font>
      <b/>
      <sz val="10"/>
      <color rgb="FF0000FF"/>
      <name val="Arial"/>
      <family val="2"/>
    </font>
    <font>
      <b/>
      <sz val="10"/>
      <color theme="0"/>
      <name val="Arial"/>
      <family val="2"/>
    </font>
    <font>
      <sz val="8"/>
      <color rgb="FF000000"/>
      <name val="Tahoma"/>
      <family val="2"/>
    </font>
    <font>
      <b/>
      <sz val="8"/>
      <name val="Arial"/>
      <family val="2"/>
    </font>
    <font>
      <b/>
      <i/>
      <sz val="10"/>
      <name val="Arial"/>
      <family val="2"/>
    </font>
    <font>
      <b/>
      <sz val="10"/>
      <color rgb="FFFF0000"/>
      <name val="Calibri"/>
      <family val="2"/>
      <scheme val="minor"/>
    </font>
    <font>
      <b/>
      <sz val="10"/>
      <color rgb="FFFFFF00"/>
      <name val="Calibri"/>
      <family val="2"/>
      <scheme val="minor"/>
    </font>
    <font>
      <b/>
      <i/>
      <sz val="10"/>
      <color theme="1"/>
      <name val="Arial"/>
      <family val="2"/>
    </font>
    <font>
      <b/>
      <sz val="10"/>
      <color theme="1"/>
      <name val="Calibri"/>
      <family val="2"/>
      <scheme val="minor"/>
    </font>
    <font>
      <sz val="10"/>
      <color rgb="FFFF0000"/>
      <name val="Calibri"/>
      <family val="2"/>
      <scheme val="minor"/>
    </font>
    <font>
      <sz val="10"/>
      <name val="Calibri"/>
      <family val="2"/>
      <scheme val="minor"/>
    </font>
    <font>
      <b/>
      <sz val="11"/>
      <name val="Calibri"/>
      <family val="2"/>
      <scheme val="minor"/>
    </font>
    <font>
      <b/>
      <sz val="8"/>
      <name val="Calibri"/>
      <family val="2"/>
      <scheme val="minor"/>
    </font>
    <font>
      <sz val="8"/>
      <name val="Calibri"/>
      <family val="2"/>
      <scheme val="minor"/>
    </font>
    <font>
      <sz val="8"/>
      <color rgb="FFFF0000"/>
      <name val="Century Gothic"/>
      <family val="2"/>
    </font>
    <font>
      <sz val="10"/>
      <color rgb="FFFF0000"/>
      <name val="Century Gothic"/>
      <family val="2"/>
    </font>
    <font>
      <sz val="8"/>
      <color rgb="FFFF0000"/>
      <name val="Calibri"/>
      <family val="2"/>
      <scheme val="minor"/>
    </font>
    <font>
      <sz val="9"/>
      <color rgb="FFFF0000"/>
      <name val="Century Gothic"/>
      <family val="2"/>
    </font>
    <font>
      <b/>
      <sz val="9"/>
      <color rgb="FFFF0000"/>
      <name val="Century Gothic"/>
      <family val="2"/>
    </font>
    <font>
      <b/>
      <sz val="10"/>
      <name val="Calibri"/>
      <family val="2"/>
      <scheme val="minor"/>
    </font>
    <font>
      <b/>
      <sz val="8"/>
      <color rgb="FFFF0000"/>
      <name val="Calibri"/>
      <family val="2"/>
      <scheme val="minor"/>
    </font>
    <font>
      <sz val="9"/>
      <color theme="1"/>
      <name val="Century Gothic"/>
      <family val="2"/>
    </font>
    <font>
      <sz val="9"/>
      <color rgb="FFFF0000"/>
      <name val="Calibri"/>
      <family val="2"/>
      <scheme val="minor"/>
    </font>
    <font>
      <sz val="7"/>
      <color rgb="FFFF0000"/>
      <name val="Calibri"/>
      <family val="2"/>
      <scheme val="minor"/>
    </font>
    <font>
      <sz val="6"/>
      <color rgb="FFFF0000"/>
      <name val="Calibri"/>
      <family val="2"/>
      <scheme val="minor"/>
    </font>
    <font>
      <b/>
      <sz val="8"/>
      <color indexed="81"/>
      <name val="Tahoma"/>
      <family val="2"/>
    </font>
    <font>
      <sz val="8"/>
      <color indexed="81"/>
      <name val="Tahoma"/>
      <family val="2"/>
    </font>
    <font>
      <b/>
      <i/>
      <sz val="10"/>
      <name val="Calibri"/>
      <family val="2"/>
      <scheme val="minor"/>
    </font>
    <font>
      <sz val="7"/>
      <name val="Calibri"/>
      <family val="2"/>
      <scheme val="minor"/>
    </font>
    <font>
      <b/>
      <i/>
      <sz val="12"/>
      <name val="Calibri"/>
      <family val="2"/>
      <scheme val="minor"/>
    </font>
    <font>
      <b/>
      <sz val="7"/>
      <name val="Calibri"/>
      <family val="2"/>
      <scheme val="minor"/>
    </font>
    <font>
      <b/>
      <sz val="6"/>
      <name val="Calibri"/>
      <family val="2"/>
      <scheme val="minor"/>
    </font>
    <font>
      <b/>
      <sz val="5"/>
      <name val="Calibri"/>
      <family val="2"/>
      <scheme val="minor"/>
    </font>
    <font>
      <b/>
      <sz val="10"/>
      <color indexed="10"/>
      <name val="Calibri"/>
      <family val="2"/>
      <scheme val="minor"/>
    </font>
    <font>
      <sz val="8"/>
      <color indexed="8"/>
      <name val="Calibri"/>
      <family val="2"/>
      <scheme val="minor"/>
    </font>
    <font>
      <b/>
      <sz val="9"/>
      <color indexed="10"/>
      <name val="Calibri"/>
      <family val="2"/>
      <scheme val="minor"/>
    </font>
    <font>
      <sz val="8"/>
      <color indexed="10"/>
      <name val="Calibri"/>
      <family val="2"/>
      <scheme val="minor"/>
    </font>
    <font>
      <b/>
      <sz val="8"/>
      <color indexed="8"/>
      <name val="Calibri"/>
      <family val="2"/>
      <scheme val="minor"/>
    </font>
    <font>
      <sz val="9"/>
      <color indexed="10"/>
      <name val="Calibri"/>
      <family val="2"/>
      <scheme val="minor"/>
    </font>
    <font>
      <b/>
      <sz val="8"/>
      <color indexed="10"/>
      <name val="Calibri"/>
      <family val="2"/>
      <scheme val="minor"/>
    </font>
    <font>
      <b/>
      <sz val="8"/>
      <color indexed="12"/>
      <name val="Calibri"/>
      <family val="2"/>
      <scheme val="minor"/>
    </font>
    <font>
      <sz val="5"/>
      <name val="Calibri"/>
      <family val="2"/>
      <scheme val="minor"/>
    </font>
    <font>
      <b/>
      <sz val="9"/>
      <color indexed="12"/>
      <name val="Calibri"/>
      <family val="2"/>
      <scheme val="minor"/>
    </font>
    <font>
      <u/>
      <sz val="10"/>
      <color theme="10"/>
      <name val="Calibri"/>
      <family val="2"/>
      <scheme val="minor"/>
    </font>
    <font>
      <i/>
      <sz val="8"/>
      <name val="Calibri"/>
      <family val="2"/>
      <scheme val="minor"/>
    </font>
    <font>
      <sz val="8"/>
      <color indexed="17"/>
      <name val="Calibri"/>
      <family val="2"/>
      <scheme val="minor"/>
    </font>
    <font>
      <sz val="9"/>
      <name val="MS Sans Serif"/>
      <family val="2"/>
    </font>
    <font>
      <b/>
      <sz val="10"/>
      <color rgb="FFFF0000"/>
      <name val="Century Gothic"/>
      <family val="2"/>
    </font>
    <font>
      <sz val="7"/>
      <color rgb="FFFF0000"/>
      <name val="Century Gothic"/>
      <family val="2"/>
    </font>
    <font>
      <sz val="12"/>
      <name val="Century Gothic"/>
      <family val="2"/>
    </font>
    <font>
      <b/>
      <sz val="12"/>
      <name val="Century Gothic"/>
      <family val="2"/>
    </font>
    <font>
      <sz val="16"/>
      <name val="Century Gothic"/>
      <family val="2"/>
    </font>
    <font>
      <b/>
      <sz val="16"/>
      <name val="Century Gothic"/>
      <family val="2"/>
    </font>
    <font>
      <sz val="11"/>
      <name val="Arial"/>
      <family val="2"/>
    </font>
    <font>
      <b/>
      <sz val="12"/>
      <name val="Arial"/>
      <family val="2"/>
    </font>
    <font>
      <sz val="12"/>
      <name val="Arial"/>
      <family val="2"/>
    </font>
    <font>
      <b/>
      <sz val="16"/>
      <name val="Arial"/>
      <family val="2"/>
    </font>
    <font>
      <b/>
      <sz val="14"/>
      <name val="Arial"/>
      <family val="2"/>
    </font>
    <font>
      <sz val="14"/>
      <name val="Arial"/>
      <family val="2"/>
    </font>
    <font>
      <sz val="12"/>
      <color rgb="FFFF0000"/>
      <name val="Arial"/>
      <family val="2"/>
    </font>
    <font>
      <b/>
      <i/>
      <sz val="12"/>
      <name val="Arial"/>
      <family val="2"/>
    </font>
    <font>
      <u/>
      <sz val="12"/>
      <name val="Arial"/>
      <family val="2"/>
    </font>
    <font>
      <b/>
      <u/>
      <sz val="12"/>
      <name val="Arial"/>
      <family val="2"/>
    </font>
    <font>
      <i/>
      <sz val="12"/>
      <name val="Arial"/>
      <family val="2"/>
    </font>
    <font>
      <b/>
      <sz val="11"/>
      <name val="Arial"/>
      <family val="2"/>
    </font>
    <font>
      <b/>
      <i/>
      <sz val="11"/>
      <name val="Arial"/>
      <family val="2"/>
    </font>
    <font>
      <i/>
      <sz val="12"/>
      <color theme="4"/>
      <name val="Arial"/>
      <family val="2"/>
    </font>
    <font>
      <b/>
      <i/>
      <sz val="12"/>
      <color rgb="FFFF0000"/>
      <name val="Arial"/>
      <family val="2"/>
    </font>
    <font>
      <u/>
      <sz val="12"/>
      <color rgb="FFFF0000"/>
      <name val="Arial"/>
      <family val="2"/>
    </font>
    <font>
      <u/>
      <sz val="12"/>
      <color indexed="12"/>
      <name val="Arial"/>
      <family val="2"/>
    </font>
    <font>
      <b/>
      <sz val="12"/>
      <color theme="1"/>
      <name val="Arial"/>
      <family val="2"/>
    </font>
    <font>
      <sz val="12"/>
      <color theme="1"/>
      <name val="Arial"/>
      <family val="2"/>
    </font>
    <font>
      <b/>
      <sz val="11"/>
      <color theme="1"/>
      <name val="Arial"/>
      <family val="2"/>
    </font>
    <font>
      <sz val="10"/>
      <color rgb="FFFF0000"/>
      <name val="Arial"/>
      <family val="2"/>
    </font>
    <font>
      <b/>
      <sz val="10"/>
      <color rgb="FFFF0000"/>
      <name val="Arial"/>
      <family val="2"/>
    </font>
    <font>
      <b/>
      <sz val="10"/>
      <color indexed="10"/>
      <name val="Arial"/>
      <family val="2"/>
    </font>
    <font>
      <i/>
      <sz val="10"/>
      <name val="Arial"/>
      <family val="2"/>
    </font>
    <font>
      <b/>
      <sz val="9"/>
      <color theme="0"/>
      <name val="Arial"/>
      <family val="2"/>
    </font>
    <font>
      <sz val="10"/>
      <name val="Arial Narrow"/>
      <family val="2"/>
    </font>
    <font>
      <b/>
      <sz val="9"/>
      <color theme="1"/>
      <name val="Arial Narrow"/>
      <family val="2"/>
    </font>
    <font>
      <sz val="9"/>
      <name val="Arial Narrow"/>
      <family val="2"/>
    </font>
    <font>
      <b/>
      <sz val="9"/>
      <name val="Arial Narrow"/>
      <family val="2"/>
    </font>
    <font>
      <sz val="9"/>
      <color theme="1"/>
      <name val="Arial Narrow"/>
      <family val="2"/>
    </font>
    <font>
      <sz val="9"/>
      <color theme="0"/>
      <name val="Arial Narrow"/>
      <family val="2"/>
    </font>
  </fonts>
  <fills count="48">
    <fill>
      <patternFill patternType="none"/>
    </fill>
    <fill>
      <patternFill patternType="gray125"/>
    </fill>
    <fill>
      <patternFill patternType="solid">
        <fgColor indexed="22"/>
        <bgColor indexed="64"/>
      </patternFill>
    </fill>
    <fill>
      <patternFill patternType="solid">
        <fgColor rgb="FFFFFF00"/>
        <bgColor indexed="64"/>
      </patternFill>
    </fill>
    <fill>
      <patternFill patternType="solid">
        <fgColor rgb="FFFFC000"/>
        <bgColor indexed="64"/>
      </patternFill>
    </fill>
    <fill>
      <patternFill patternType="solid">
        <fgColor theme="0" tint="-0.24997711111789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55"/>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43"/>
      </patternFill>
    </fill>
    <fill>
      <patternFill patternType="solid">
        <fgColor indexed="26"/>
      </patternFill>
    </fill>
    <fill>
      <patternFill patternType="solid">
        <fgColor theme="2"/>
        <bgColor indexed="64"/>
      </patternFill>
    </fill>
    <fill>
      <patternFill patternType="solid">
        <fgColor rgb="FF00B0F0"/>
        <bgColor indexed="64"/>
      </patternFill>
    </fill>
    <fill>
      <patternFill patternType="solid">
        <fgColor theme="0"/>
        <bgColor indexed="64"/>
      </patternFill>
    </fill>
    <fill>
      <patternFill patternType="solid">
        <fgColor theme="0" tint="-0.14999847407452621"/>
        <bgColor indexed="64"/>
      </patternFill>
    </fill>
    <fill>
      <patternFill patternType="solid">
        <fgColor theme="6" tint="0.79998168889431442"/>
        <bgColor indexed="64"/>
      </patternFill>
    </fill>
    <fill>
      <patternFill patternType="solid">
        <fgColor indexed="9"/>
        <bgColor indexed="64"/>
      </patternFill>
    </fill>
    <fill>
      <patternFill patternType="solid">
        <fgColor theme="3" tint="0.39997558519241921"/>
        <bgColor indexed="64"/>
      </patternFill>
    </fill>
    <fill>
      <patternFill patternType="solid">
        <fgColor theme="2"/>
        <bgColor indexed="23"/>
      </patternFill>
    </fill>
    <fill>
      <patternFill patternType="solid">
        <fgColor rgb="FFDAEED2"/>
        <bgColor indexed="64"/>
      </patternFill>
    </fill>
    <fill>
      <patternFill patternType="solid">
        <fgColor indexed="47"/>
        <bgColor indexed="64"/>
      </patternFill>
    </fill>
    <fill>
      <patternFill patternType="solid">
        <fgColor indexed="44"/>
        <bgColor indexed="64"/>
      </patternFill>
    </fill>
    <fill>
      <patternFill patternType="solid">
        <fgColor indexed="43"/>
        <bgColor indexed="64"/>
      </patternFill>
    </fill>
    <fill>
      <patternFill patternType="solid">
        <fgColor rgb="FF92D050"/>
        <bgColor indexed="64"/>
      </patternFill>
    </fill>
    <fill>
      <patternFill patternType="solid">
        <fgColor theme="2" tint="-9.9978637043366805E-2"/>
        <bgColor indexed="64"/>
      </patternFill>
    </fill>
    <fill>
      <patternFill patternType="solid">
        <fgColor rgb="FFE4FFC9"/>
        <bgColor indexed="64"/>
      </patternFill>
    </fill>
    <fill>
      <patternFill patternType="solid">
        <fgColor rgb="FFE8FFD1"/>
        <bgColor indexed="64"/>
      </patternFill>
    </fill>
    <fill>
      <patternFill patternType="solid">
        <fgColor theme="0" tint="-0.34998626667073579"/>
        <bgColor indexed="64"/>
      </patternFill>
    </fill>
    <fill>
      <patternFill patternType="solid">
        <fgColor theme="8" tint="0.59999389629810485"/>
        <bgColor indexed="64"/>
      </patternFill>
    </fill>
    <fill>
      <patternFill patternType="solid">
        <fgColor rgb="FFCCFF99"/>
        <bgColor indexed="64"/>
      </patternFill>
    </fill>
    <fill>
      <patternFill patternType="solid">
        <fgColor theme="8" tint="0.79998168889431442"/>
        <bgColor indexed="64"/>
      </patternFill>
    </fill>
  </fills>
  <borders count="243">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style="thin">
        <color indexed="64"/>
      </right>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style="hair">
        <color indexed="64"/>
      </left>
      <right style="hair">
        <color indexed="64"/>
      </right>
      <top style="hair">
        <color indexed="64"/>
      </top>
      <bottom style="hair">
        <color indexed="64"/>
      </bottom>
      <diagonal/>
    </border>
    <border>
      <left style="hair">
        <color indexed="64"/>
      </left>
      <right style="hair">
        <color indexed="64"/>
      </right>
      <top/>
      <bottom style="hair">
        <color indexed="64"/>
      </bottom>
      <diagonal/>
    </border>
    <border>
      <left style="hair">
        <color indexed="64"/>
      </left>
      <right/>
      <top style="hair">
        <color indexed="64"/>
      </top>
      <bottom style="hair">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style="hair">
        <color indexed="64"/>
      </right>
      <top/>
      <bottom style="hair">
        <color indexed="64"/>
      </bottom>
      <diagonal/>
    </border>
    <border>
      <left style="hair">
        <color indexed="64"/>
      </left>
      <right/>
      <top/>
      <bottom style="hair">
        <color indexed="64"/>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hair">
        <color indexed="64"/>
      </left>
      <right style="hair">
        <color indexed="64"/>
      </right>
      <top style="hair">
        <color indexed="64"/>
      </top>
      <bottom style="thin">
        <color indexed="64"/>
      </bottom>
      <diagonal/>
    </border>
    <border>
      <left style="thin">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hair">
        <color indexed="64"/>
      </left>
      <right style="thin">
        <color indexed="64"/>
      </right>
      <top/>
      <bottom style="hair">
        <color indexed="64"/>
      </bottom>
      <diagonal/>
    </border>
    <border>
      <left style="medium">
        <color indexed="64"/>
      </left>
      <right style="medium">
        <color indexed="64"/>
      </right>
      <top style="medium">
        <color indexed="64"/>
      </top>
      <bottom style="medium">
        <color indexed="64"/>
      </bottom>
      <diagonal/>
    </border>
    <border>
      <left style="hair">
        <color indexed="64"/>
      </left>
      <right style="hair">
        <color indexed="64"/>
      </right>
      <top style="hair">
        <color indexed="64"/>
      </top>
      <bottom/>
      <diagonal/>
    </border>
    <border>
      <left style="hair">
        <color indexed="64"/>
      </left>
      <right style="hair">
        <color indexed="64"/>
      </right>
      <top style="medium">
        <color indexed="64"/>
      </top>
      <bottom style="thin">
        <color indexed="64"/>
      </bottom>
      <diagonal/>
    </border>
    <border>
      <left style="hair">
        <color indexed="64"/>
      </left>
      <right style="medium">
        <color indexed="64"/>
      </right>
      <top style="medium">
        <color indexed="64"/>
      </top>
      <bottom style="thin">
        <color indexed="64"/>
      </bottom>
      <diagonal/>
    </border>
    <border>
      <left style="hair">
        <color indexed="64"/>
      </left>
      <right style="hair">
        <color indexed="64"/>
      </right>
      <top/>
      <bottom style="medium">
        <color indexed="64"/>
      </bottom>
      <diagonal/>
    </border>
    <border>
      <left style="hair">
        <color indexed="64"/>
      </left>
      <right style="medium">
        <color indexed="64"/>
      </right>
      <top/>
      <bottom style="medium">
        <color indexed="64"/>
      </bottom>
      <diagonal/>
    </border>
    <border>
      <left style="thin">
        <color indexed="64"/>
      </left>
      <right style="hair">
        <color indexed="64"/>
      </right>
      <top style="hair">
        <color indexed="64"/>
      </top>
      <bottom/>
      <diagonal/>
    </border>
    <border>
      <left/>
      <right style="hair">
        <color indexed="64"/>
      </right>
      <top/>
      <bottom/>
      <diagonal/>
    </border>
    <border>
      <left/>
      <right style="hair">
        <color indexed="64"/>
      </right>
      <top style="thin">
        <color indexed="64"/>
      </top>
      <bottom style="hair">
        <color indexed="64"/>
      </bottom>
      <diagonal/>
    </border>
    <border>
      <left style="hair">
        <color indexed="64"/>
      </left>
      <right/>
      <top style="hair">
        <color indexed="64"/>
      </top>
      <bottom style="thin">
        <color indexed="64"/>
      </bottom>
      <diagonal/>
    </border>
    <border>
      <left style="hair">
        <color indexed="64"/>
      </left>
      <right style="thin">
        <color indexed="64"/>
      </right>
      <top style="hair">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medium">
        <color indexed="64"/>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style="hair">
        <color indexed="64"/>
      </right>
      <top style="medium">
        <color indexed="64"/>
      </top>
      <bottom style="medium">
        <color indexed="64"/>
      </bottom>
      <diagonal/>
    </border>
    <border>
      <left style="hair">
        <color indexed="64"/>
      </left>
      <right style="hair">
        <color indexed="64"/>
      </right>
      <top style="medium">
        <color indexed="64"/>
      </top>
      <bottom style="medium">
        <color indexed="64"/>
      </bottom>
      <diagonal/>
    </border>
    <border>
      <left style="hair">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top style="hair">
        <color indexed="64"/>
      </top>
      <bottom style="medium">
        <color indexed="64"/>
      </bottom>
      <diagonal/>
    </border>
    <border>
      <left/>
      <right/>
      <top style="hair">
        <color indexed="64"/>
      </top>
      <bottom style="medium">
        <color indexed="64"/>
      </bottom>
      <diagonal/>
    </border>
    <border>
      <left/>
      <right style="hair">
        <color indexed="64"/>
      </right>
      <top style="hair">
        <color indexed="64"/>
      </top>
      <bottom style="medium">
        <color indexed="64"/>
      </bottom>
      <diagonal/>
    </border>
    <border>
      <left style="medium">
        <color indexed="64"/>
      </left>
      <right style="hair">
        <color indexed="64"/>
      </right>
      <top style="medium">
        <color indexed="64"/>
      </top>
      <bottom style="thin">
        <color indexed="64"/>
      </bottom>
      <diagonal/>
    </border>
    <border>
      <left style="medium">
        <color indexed="64"/>
      </left>
      <right style="hair">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hair">
        <color indexed="64"/>
      </right>
      <top style="thin">
        <color indexed="64"/>
      </top>
      <bottom/>
      <diagonal/>
    </border>
    <border>
      <left style="hair">
        <color indexed="64"/>
      </left>
      <right style="hair">
        <color indexed="64"/>
      </right>
      <top style="thin">
        <color indexed="64"/>
      </top>
      <bottom/>
      <diagonal/>
    </border>
    <border>
      <left style="hair">
        <color indexed="64"/>
      </left>
      <right style="thin">
        <color indexed="64"/>
      </right>
      <top style="thin">
        <color indexed="64"/>
      </top>
      <bottom/>
      <diagonal/>
    </border>
    <border>
      <left style="thin">
        <color indexed="64"/>
      </left>
      <right style="hair">
        <color indexed="64"/>
      </right>
      <top/>
      <bottom/>
      <diagonal/>
    </border>
    <border>
      <left style="hair">
        <color indexed="64"/>
      </left>
      <right style="hair">
        <color indexed="64"/>
      </right>
      <top/>
      <bottom/>
      <diagonal/>
    </border>
    <border>
      <left style="hair">
        <color indexed="64"/>
      </left>
      <right style="thin">
        <color indexed="64"/>
      </right>
      <top/>
      <bottom/>
      <diagonal/>
    </border>
    <border>
      <left style="thin">
        <color indexed="64"/>
      </left>
      <right style="hair">
        <color indexed="64"/>
      </right>
      <top/>
      <bottom style="thin">
        <color indexed="64"/>
      </bottom>
      <diagonal/>
    </border>
    <border>
      <left style="hair">
        <color indexed="64"/>
      </left>
      <right style="hair">
        <color indexed="64"/>
      </right>
      <top/>
      <bottom style="thin">
        <color indexed="64"/>
      </bottom>
      <diagonal/>
    </border>
    <border>
      <left style="hair">
        <color indexed="64"/>
      </left>
      <right style="thin">
        <color indexed="64"/>
      </right>
      <top/>
      <bottom style="thin">
        <color indexed="64"/>
      </bottom>
      <diagonal/>
    </border>
    <border>
      <left style="hair">
        <color indexed="64"/>
      </left>
      <right/>
      <top/>
      <bottom/>
      <diagonal/>
    </border>
    <border>
      <left style="hair">
        <color auto="1"/>
      </left>
      <right/>
      <top style="hair">
        <color auto="1"/>
      </top>
      <bottom/>
      <diagonal/>
    </border>
    <border>
      <left/>
      <right/>
      <top style="hair">
        <color auto="1"/>
      </top>
      <bottom/>
      <diagonal/>
    </border>
    <border>
      <left/>
      <right style="hair">
        <color auto="1"/>
      </right>
      <top style="hair">
        <color auto="1"/>
      </top>
      <bottom/>
      <diagonal/>
    </border>
    <border>
      <left/>
      <right/>
      <top/>
      <bottom style="hair">
        <color auto="1"/>
      </bottom>
      <diagonal/>
    </border>
    <border>
      <left/>
      <right style="hair">
        <color auto="1"/>
      </right>
      <top/>
      <bottom style="hair">
        <color auto="1"/>
      </bottom>
      <diagonal/>
    </border>
    <border>
      <left/>
      <right/>
      <top style="hair">
        <color auto="1"/>
      </top>
      <bottom style="hair">
        <color auto="1"/>
      </bottom>
      <diagonal/>
    </border>
    <border>
      <left/>
      <right style="hair">
        <color auto="1"/>
      </right>
      <top style="hair">
        <color auto="1"/>
      </top>
      <bottom style="hair">
        <color auto="1"/>
      </bottom>
      <diagonal/>
    </border>
    <border>
      <left style="thin">
        <color indexed="64"/>
      </left>
      <right/>
      <top style="hair">
        <color indexed="64"/>
      </top>
      <bottom style="hair">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hair">
        <color indexed="64"/>
      </bottom>
      <diagonal/>
    </border>
    <border>
      <left/>
      <right/>
      <top style="thin">
        <color indexed="64"/>
      </top>
      <bottom style="hair">
        <color indexed="64"/>
      </bottom>
      <diagonal/>
    </border>
    <border>
      <left style="hair">
        <color indexed="64"/>
      </left>
      <right/>
      <top style="thin">
        <color indexed="64"/>
      </top>
      <bottom style="hair">
        <color auto="1"/>
      </bottom>
      <diagonal/>
    </border>
    <border>
      <left/>
      <right style="thin">
        <color indexed="64"/>
      </right>
      <top style="hair">
        <color indexed="64"/>
      </top>
      <bottom style="hair">
        <color indexed="64"/>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right/>
      <top/>
      <bottom style="medium">
        <color auto="1"/>
      </bottom>
      <diagonal/>
    </border>
    <border>
      <left style="thin">
        <color theme="0" tint="-0.34998626667073579"/>
      </left>
      <right/>
      <top style="thin">
        <color theme="0" tint="-0.34998626667073579"/>
      </top>
      <bottom style="thin">
        <color theme="0" tint="-0.34998626667073579"/>
      </bottom>
      <diagonal/>
    </border>
    <border>
      <left/>
      <right/>
      <top style="thin">
        <color theme="0" tint="-0.34998626667073579"/>
      </top>
      <bottom style="thin">
        <color theme="0" tint="-0.34998626667073579"/>
      </bottom>
      <diagonal/>
    </border>
    <border>
      <left/>
      <right style="thin">
        <color theme="0" tint="-0.34998626667073579"/>
      </right>
      <top style="thin">
        <color theme="0" tint="-0.34998626667073579"/>
      </top>
      <bottom style="thin">
        <color theme="0" tint="-0.34998626667073579"/>
      </bottom>
      <diagonal/>
    </border>
    <border>
      <left/>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right/>
      <top/>
      <bottom style="thin">
        <color theme="1" tint="0.499984740745262"/>
      </bottom>
      <diagonal/>
    </border>
    <border>
      <left style="medium">
        <color indexed="64"/>
      </left>
      <right/>
      <top/>
      <bottom/>
      <diagonal/>
    </border>
    <border>
      <left/>
      <right style="medium">
        <color indexed="64"/>
      </right>
      <top/>
      <bottom/>
      <diagonal/>
    </border>
    <border>
      <left/>
      <right style="double">
        <color indexed="64"/>
      </right>
      <top style="medium">
        <color indexed="64"/>
      </top>
      <bottom/>
      <diagonal/>
    </border>
    <border>
      <left style="double">
        <color indexed="64"/>
      </left>
      <right/>
      <top/>
      <bottom style="medium">
        <color indexed="64"/>
      </bottom>
      <diagonal/>
    </border>
    <border>
      <left style="double">
        <color indexed="64"/>
      </left>
      <right/>
      <top/>
      <bottom style="double">
        <color indexed="64"/>
      </bottom>
      <diagonal/>
    </border>
    <border>
      <left style="double">
        <color indexed="64"/>
      </left>
      <right style="double">
        <color indexed="64"/>
      </right>
      <top/>
      <bottom/>
      <diagonal/>
    </border>
    <border>
      <left style="double">
        <color indexed="64"/>
      </left>
      <right style="double">
        <color indexed="64"/>
      </right>
      <top/>
      <bottom style="double">
        <color indexed="64"/>
      </bottom>
      <diagonal/>
    </border>
    <border>
      <left style="double">
        <color indexed="64"/>
      </left>
      <right style="medium">
        <color indexed="64"/>
      </right>
      <top/>
      <bottom/>
      <diagonal/>
    </border>
    <border>
      <left style="double">
        <color indexed="64"/>
      </left>
      <right/>
      <top style="double">
        <color indexed="64"/>
      </top>
      <bottom style="double">
        <color indexed="64"/>
      </bottom>
      <diagonal/>
    </border>
    <border>
      <left style="double">
        <color indexed="64"/>
      </left>
      <right style="double">
        <color indexed="64"/>
      </right>
      <top style="double">
        <color indexed="64"/>
      </top>
      <bottom style="double">
        <color indexed="64"/>
      </bottom>
      <diagonal/>
    </border>
    <border>
      <left style="double">
        <color indexed="64"/>
      </left>
      <right style="double">
        <color indexed="64"/>
      </right>
      <top style="double">
        <color indexed="64"/>
      </top>
      <bottom/>
      <diagonal/>
    </border>
    <border>
      <left style="double">
        <color indexed="64"/>
      </left>
      <right/>
      <top style="double">
        <color indexed="64"/>
      </top>
      <bottom/>
      <diagonal/>
    </border>
    <border>
      <left style="double">
        <color indexed="64"/>
      </left>
      <right/>
      <top/>
      <bottom/>
      <diagonal/>
    </border>
    <border>
      <left/>
      <right style="double">
        <color indexed="64"/>
      </right>
      <top style="double">
        <color indexed="64"/>
      </top>
      <bottom style="double">
        <color indexed="64"/>
      </bottom>
      <diagonal/>
    </border>
    <border>
      <left style="medium">
        <color indexed="64"/>
      </left>
      <right/>
      <top/>
      <bottom style="double">
        <color indexed="64"/>
      </bottom>
      <diagonal/>
    </border>
    <border>
      <left/>
      <right/>
      <top/>
      <bottom style="double">
        <color indexed="64"/>
      </bottom>
      <diagonal/>
    </border>
    <border>
      <left/>
      <right style="medium">
        <color indexed="64"/>
      </right>
      <top/>
      <bottom style="double">
        <color indexed="64"/>
      </bottom>
      <diagonal/>
    </border>
    <border>
      <left style="medium">
        <color indexed="64"/>
      </left>
      <right/>
      <top style="double">
        <color indexed="64"/>
      </top>
      <bottom/>
      <diagonal/>
    </border>
    <border>
      <left/>
      <right/>
      <top style="double">
        <color indexed="64"/>
      </top>
      <bottom/>
      <diagonal/>
    </border>
    <border>
      <left/>
      <right style="medium">
        <color indexed="64"/>
      </right>
      <top style="double">
        <color indexed="64"/>
      </top>
      <bottom/>
      <diagonal/>
    </border>
    <border>
      <left/>
      <right/>
      <top/>
      <bottom style="medium">
        <color indexed="64"/>
      </bottom>
      <diagonal/>
    </border>
    <border>
      <left/>
      <right/>
      <top style="double">
        <color indexed="64"/>
      </top>
      <bottom style="double">
        <color indexed="64"/>
      </bottom>
      <diagonal/>
    </border>
    <border>
      <left style="thin">
        <color theme="0" tint="-0.499984740745262"/>
      </left>
      <right/>
      <top style="thin">
        <color theme="0" tint="-0.499984740745262"/>
      </top>
      <bottom style="thin">
        <color theme="0" tint="-0.499984740745262"/>
      </bottom>
      <diagonal/>
    </border>
    <border>
      <left/>
      <right/>
      <top style="thin">
        <color theme="0" tint="-0.499984740745262"/>
      </top>
      <bottom style="thin">
        <color theme="0" tint="-0.499984740745262"/>
      </bottom>
      <diagonal/>
    </border>
    <border>
      <left/>
      <right style="thin">
        <color theme="0" tint="-0.499984740745262"/>
      </right>
      <top style="thin">
        <color theme="0" tint="-0.499984740745262"/>
      </top>
      <bottom style="thin">
        <color theme="0" tint="-0.499984740745262"/>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top style="thin">
        <color theme="0" tint="-0.499984740745262"/>
      </top>
      <bottom/>
      <diagonal/>
    </border>
    <border>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style="thin">
        <color theme="0" tint="-0.499984740745262"/>
      </right>
      <top style="thin">
        <color theme="0" tint="-0.499984740745262"/>
      </top>
      <bottom/>
      <diagonal/>
    </border>
    <border>
      <left style="thin">
        <color theme="0" tint="-0.499984740745262"/>
      </left>
      <right/>
      <top/>
      <bottom style="medium">
        <color theme="0" tint="-0.499984740745262"/>
      </bottom>
      <diagonal/>
    </border>
    <border>
      <left/>
      <right/>
      <top/>
      <bottom style="medium">
        <color theme="0" tint="-0.499984740745262"/>
      </bottom>
      <diagonal/>
    </border>
    <border>
      <left/>
      <right style="thin">
        <color theme="0" tint="-0.499984740745262"/>
      </right>
      <top/>
      <bottom style="medium">
        <color theme="0" tint="-0.499984740745262"/>
      </bottom>
      <diagonal/>
    </border>
    <border>
      <left style="thin">
        <color theme="0" tint="-0.499984740745262"/>
      </left>
      <right style="thin">
        <color theme="0" tint="-0.499984740745262"/>
      </right>
      <top/>
      <bottom style="medium">
        <color theme="0" tint="-0.499984740745262"/>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style="thin">
        <color theme="0" tint="-0.499984740745262"/>
      </right>
      <top/>
      <bottom/>
      <diagonal/>
    </border>
    <border>
      <left style="thin">
        <color theme="0" tint="-0.499984740745262"/>
      </left>
      <right/>
      <top/>
      <bottom style="thin">
        <color theme="0" tint="-0.499984740745262"/>
      </bottom>
      <diagonal/>
    </border>
    <border>
      <left/>
      <right/>
      <top/>
      <bottom style="thin">
        <color theme="0" tint="-0.499984740745262"/>
      </bottom>
      <diagonal/>
    </border>
    <border>
      <left/>
      <right style="thin">
        <color theme="0" tint="-0.499984740745262"/>
      </right>
      <top/>
      <bottom style="thin">
        <color theme="0" tint="-0.499984740745262"/>
      </bottom>
      <diagonal/>
    </border>
    <border>
      <left style="thin">
        <color theme="0" tint="-0.499984740745262"/>
      </left>
      <right style="thin">
        <color theme="0" tint="-0.499984740745262"/>
      </right>
      <top/>
      <bottom style="thin">
        <color theme="0" tint="-0.499984740745262"/>
      </bottom>
      <diagonal/>
    </border>
    <border>
      <left style="thin">
        <color indexed="64"/>
      </left>
      <right/>
      <top style="medium">
        <color indexed="64"/>
      </top>
      <bottom/>
      <diagonal/>
    </border>
    <border>
      <left style="thin">
        <color indexed="64"/>
      </left>
      <right style="medium">
        <color indexed="64"/>
      </right>
      <top/>
      <bottom style="thin">
        <color indexed="64"/>
      </bottom>
      <diagonal/>
    </border>
    <border>
      <left style="medium">
        <color indexed="64"/>
      </left>
      <right/>
      <top style="thin">
        <color indexed="64"/>
      </top>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thin">
        <color indexed="64"/>
      </right>
      <top style="thin">
        <color indexed="64"/>
      </top>
      <bottom style="hair">
        <color indexed="64"/>
      </bottom>
      <diagonal/>
    </border>
    <border>
      <left style="thin">
        <color indexed="64"/>
      </left>
      <right/>
      <top style="hair">
        <color indexed="64"/>
      </top>
      <bottom/>
      <diagonal/>
    </border>
    <border>
      <left/>
      <right style="hair">
        <color indexed="64"/>
      </right>
      <top style="medium">
        <color indexed="64"/>
      </top>
      <bottom style="hair">
        <color indexed="64"/>
      </bottom>
      <diagonal/>
    </border>
    <border>
      <left style="hair">
        <color indexed="64"/>
      </left>
      <right style="hair">
        <color indexed="64"/>
      </right>
      <top style="medium">
        <color indexed="64"/>
      </top>
      <bottom style="hair">
        <color indexed="64"/>
      </bottom>
      <diagonal/>
    </border>
    <border>
      <left style="hair">
        <color indexed="64"/>
      </left>
      <right style="medium">
        <color indexed="64"/>
      </right>
      <top style="medium">
        <color indexed="64"/>
      </top>
      <bottom style="hair">
        <color indexed="64"/>
      </bottom>
      <diagonal/>
    </border>
    <border>
      <left style="medium">
        <color indexed="64"/>
      </left>
      <right style="hair">
        <color indexed="64"/>
      </right>
      <top/>
      <bottom style="hair">
        <color indexed="64"/>
      </bottom>
      <diagonal/>
    </border>
    <border>
      <left style="hair">
        <color indexed="64"/>
      </left>
      <right style="medium">
        <color indexed="64"/>
      </right>
      <top style="hair">
        <color indexed="64"/>
      </top>
      <bottom style="hair">
        <color indexed="64"/>
      </bottom>
      <diagonal/>
    </border>
    <border>
      <left style="medium">
        <color indexed="64"/>
      </left>
      <right style="hair">
        <color indexed="64"/>
      </right>
      <top style="hair">
        <color indexed="64"/>
      </top>
      <bottom style="hair">
        <color indexed="64"/>
      </bottom>
      <diagonal/>
    </border>
    <border>
      <left style="hair">
        <color indexed="64"/>
      </left>
      <right style="medium">
        <color indexed="64"/>
      </right>
      <top style="hair">
        <color indexed="64"/>
      </top>
      <bottom/>
      <diagonal/>
    </border>
    <border>
      <left style="thin">
        <color indexed="64"/>
      </left>
      <right style="medium">
        <color indexed="64"/>
      </right>
      <top style="thin">
        <color indexed="64"/>
      </top>
      <bottom style="hair">
        <color indexed="64"/>
      </bottom>
      <diagonal/>
    </border>
    <border>
      <left style="medium">
        <color indexed="64"/>
      </left>
      <right style="hair">
        <color indexed="64"/>
      </right>
      <top style="hair">
        <color indexed="64"/>
      </top>
      <bottom style="medium">
        <color indexed="64"/>
      </bottom>
      <diagonal/>
    </border>
    <border>
      <left style="hair">
        <color indexed="64"/>
      </left>
      <right style="hair">
        <color indexed="64"/>
      </right>
      <top style="hair">
        <color indexed="64"/>
      </top>
      <bottom style="medium">
        <color indexed="64"/>
      </bottom>
      <diagonal/>
    </border>
    <border>
      <left style="hair">
        <color indexed="64"/>
      </left>
      <right style="thin">
        <color indexed="64"/>
      </right>
      <top/>
      <bottom style="medium">
        <color indexed="64"/>
      </bottom>
      <diagonal/>
    </border>
    <border>
      <left style="thin">
        <color indexed="64"/>
      </left>
      <right style="medium">
        <color indexed="64"/>
      </right>
      <top style="hair">
        <color indexed="64"/>
      </top>
      <bottom style="medium">
        <color indexed="64"/>
      </bottom>
      <diagonal/>
    </border>
    <border>
      <left style="hair">
        <color indexed="64"/>
      </left>
      <right style="medium">
        <color indexed="64"/>
      </right>
      <top/>
      <bottom style="hair">
        <color indexed="64"/>
      </bottom>
      <diagonal/>
    </border>
    <border>
      <left style="hair">
        <color indexed="64"/>
      </left>
      <right style="medium">
        <color indexed="64"/>
      </right>
      <top style="hair">
        <color indexed="64"/>
      </top>
      <bottom style="medium">
        <color indexed="64"/>
      </bottom>
      <diagonal/>
    </border>
    <border>
      <left style="thin">
        <color theme="1" tint="0.499984740745262"/>
      </left>
      <right/>
      <top style="thin">
        <color theme="1" tint="0.499984740745262"/>
      </top>
      <bottom/>
      <diagonal/>
    </border>
    <border>
      <left/>
      <right/>
      <top style="thin">
        <color theme="1" tint="0.499984740745262"/>
      </top>
      <bottom/>
      <diagonal/>
    </border>
    <border>
      <left/>
      <right style="thin">
        <color theme="1" tint="0.499984740745262"/>
      </right>
      <top style="thin">
        <color theme="1" tint="0.499984740745262"/>
      </top>
      <bottom/>
      <diagonal/>
    </border>
    <border>
      <left style="thin">
        <color theme="1" tint="0.499984740745262"/>
      </left>
      <right/>
      <top/>
      <bottom style="thin">
        <color theme="1" tint="0.499984740745262"/>
      </bottom>
      <diagonal/>
    </border>
    <border>
      <left/>
      <right style="thin">
        <color theme="1" tint="0.499984740745262"/>
      </right>
      <top/>
      <bottom style="thin">
        <color theme="1" tint="0.499984740745262"/>
      </bottom>
      <diagonal/>
    </border>
    <border>
      <left style="thin">
        <color indexed="64"/>
      </left>
      <right/>
      <top style="thin">
        <color indexed="64"/>
      </top>
      <bottom style="medium">
        <color indexed="64"/>
      </bottom>
      <diagonal/>
    </border>
    <border>
      <left/>
      <right/>
      <top/>
      <bottom style="medium">
        <color indexed="64"/>
      </bottom>
      <diagonal/>
    </border>
    <border>
      <left/>
      <right style="thin">
        <color indexed="64"/>
      </right>
      <top style="thin">
        <color theme="1" tint="0.499984740745262"/>
      </top>
      <bottom/>
      <diagonal/>
    </border>
    <border>
      <left/>
      <right style="thin">
        <color indexed="64"/>
      </right>
      <top style="thin">
        <color theme="1" tint="0.499984740745262"/>
      </top>
      <bottom style="thin">
        <color theme="1" tint="0.499984740745262"/>
      </bottom>
      <diagonal/>
    </border>
    <border>
      <left/>
      <right/>
      <top style="thin">
        <color theme="1" tint="0.499984740745262"/>
      </top>
      <bottom style="thin">
        <color indexed="64"/>
      </bottom>
      <diagonal/>
    </border>
    <border>
      <left style="thin">
        <color indexed="64"/>
      </left>
      <right/>
      <top style="thin">
        <color indexed="64"/>
      </top>
      <bottom style="thin">
        <color theme="1" tint="0.499984740745262"/>
      </bottom>
      <diagonal/>
    </border>
    <border>
      <left/>
      <right/>
      <top style="thin">
        <color indexed="64"/>
      </top>
      <bottom style="thin">
        <color theme="1" tint="0.499984740745262"/>
      </bottom>
      <diagonal/>
    </border>
    <border>
      <left/>
      <right style="thin">
        <color theme="1" tint="0.499984740745262"/>
      </right>
      <top style="thin">
        <color indexed="64"/>
      </top>
      <bottom style="thin">
        <color theme="1" tint="0.499984740745262"/>
      </bottom>
      <diagonal/>
    </border>
    <border>
      <left style="thin">
        <color theme="1" tint="0.499984740745262"/>
      </left>
      <right/>
      <top style="thin">
        <color indexed="64"/>
      </top>
      <bottom style="thin">
        <color theme="1" tint="0.499984740745262"/>
      </bottom>
      <diagonal/>
    </border>
    <border>
      <left/>
      <right style="thin">
        <color indexed="64"/>
      </right>
      <top style="thin">
        <color indexed="64"/>
      </top>
      <bottom style="thin">
        <color theme="1" tint="0.499984740745262"/>
      </bottom>
      <diagonal/>
    </border>
    <border>
      <left style="thin">
        <color indexed="64"/>
      </left>
      <right/>
      <top style="thin">
        <color theme="1" tint="0.499984740745262"/>
      </top>
      <bottom/>
      <diagonal/>
    </border>
    <border>
      <left style="thin">
        <color indexed="64"/>
      </left>
      <right/>
      <top/>
      <bottom style="thin">
        <color theme="1" tint="0.499984740745262"/>
      </bottom>
      <diagonal/>
    </border>
    <border>
      <left/>
      <right style="thin">
        <color indexed="64"/>
      </right>
      <top/>
      <bottom style="thin">
        <color theme="1" tint="0.499984740745262"/>
      </bottom>
      <diagonal/>
    </border>
    <border>
      <left style="thin">
        <color indexed="64"/>
      </left>
      <right/>
      <top style="thin">
        <color theme="1" tint="0.499984740745262"/>
      </top>
      <bottom style="thin">
        <color theme="1" tint="0.499984740745262"/>
      </bottom>
      <diagonal/>
    </border>
    <border>
      <left style="thin">
        <color indexed="64"/>
      </left>
      <right/>
      <top style="thin">
        <color theme="1" tint="0.499984740745262"/>
      </top>
      <bottom style="thin">
        <color indexed="64"/>
      </bottom>
      <diagonal/>
    </border>
    <border>
      <left/>
      <right style="thin">
        <color theme="1" tint="0.499984740745262"/>
      </right>
      <top style="thin">
        <color theme="1" tint="0.499984740745262"/>
      </top>
      <bottom style="thin">
        <color indexed="64"/>
      </bottom>
      <diagonal/>
    </border>
    <border>
      <left style="thin">
        <color theme="1" tint="0.499984740745262"/>
      </left>
      <right/>
      <top/>
      <bottom style="thin">
        <color indexed="64"/>
      </bottom>
      <diagonal/>
    </border>
    <border>
      <left style="thin">
        <color theme="1" tint="0.499984740745262"/>
      </left>
      <right/>
      <top style="thin">
        <color theme="1" tint="0.499984740745262"/>
      </top>
      <bottom style="thin">
        <color theme="1" tint="0.499984740745262"/>
      </bottom>
      <diagonal/>
    </border>
    <border>
      <left style="thin">
        <color theme="1" tint="0.499984740745262"/>
      </left>
      <right/>
      <top/>
      <bottom/>
      <diagonal/>
    </border>
    <border>
      <left/>
      <right style="thin">
        <color theme="1" tint="0.499984740745262"/>
      </right>
      <top/>
      <bottom/>
      <diagonal/>
    </border>
    <border>
      <left style="thin">
        <color indexed="64"/>
      </left>
      <right style="thin">
        <color theme="1" tint="0.499984740745262"/>
      </right>
      <top/>
      <bottom/>
      <diagonal/>
    </border>
    <border>
      <left/>
      <right style="thin">
        <color theme="1" tint="0.499984740745262"/>
      </right>
      <top style="thin">
        <color indexed="64"/>
      </top>
      <bottom/>
      <diagonal/>
    </border>
    <border>
      <left style="thin">
        <color indexed="64"/>
      </left>
      <right/>
      <top style="thin">
        <color theme="0" tint="-0.499984740745262"/>
      </top>
      <bottom style="thin">
        <color indexed="64"/>
      </bottom>
      <diagonal/>
    </border>
    <border>
      <left/>
      <right/>
      <top style="thin">
        <color theme="0" tint="-0.499984740745262"/>
      </top>
      <bottom style="thin">
        <color indexed="64"/>
      </bottom>
      <diagonal/>
    </border>
    <border>
      <left/>
      <right style="thin">
        <color indexed="64"/>
      </right>
      <top style="thin">
        <color theme="0" tint="-0.499984740745262"/>
      </top>
      <bottom style="thin">
        <color indexed="64"/>
      </bottom>
      <diagonal/>
    </border>
    <border>
      <left style="thin">
        <color theme="0" tint="-0.34998626667073579"/>
      </left>
      <right/>
      <top style="thin">
        <color theme="0" tint="-0.34998626667073579"/>
      </top>
      <bottom/>
      <diagonal/>
    </border>
    <border>
      <left/>
      <right/>
      <top style="thin">
        <color theme="0" tint="-0.34998626667073579"/>
      </top>
      <bottom/>
      <diagonal/>
    </border>
    <border>
      <left/>
      <right style="thin">
        <color theme="0" tint="-0.34998626667073579"/>
      </right>
      <top style="thin">
        <color theme="0" tint="-0.34998626667073579"/>
      </top>
      <bottom/>
      <diagonal/>
    </border>
    <border>
      <left style="thin">
        <color theme="0" tint="-0.34998626667073579"/>
      </left>
      <right/>
      <top/>
      <bottom/>
      <diagonal/>
    </border>
    <border>
      <left/>
      <right style="thin">
        <color theme="0" tint="-0.34998626667073579"/>
      </right>
      <top/>
      <bottom/>
      <diagonal/>
    </border>
    <border>
      <left style="medium">
        <color theme="1" tint="0.499984740745262"/>
      </left>
      <right/>
      <top style="medium">
        <color indexed="64"/>
      </top>
      <bottom/>
      <diagonal/>
    </border>
    <border>
      <left style="medium">
        <color theme="1" tint="0.499984740745262"/>
      </left>
      <right style="thin">
        <color theme="0" tint="-0.499984740745262"/>
      </right>
      <top style="medium">
        <color indexed="64"/>
      </top>
      <bottom/>
      <diagonal/>
    </border>
    <border>
      <left style="thin">
        <color theme="0" tint="-0.499984740745262"/>
      </left>
      <right style="thin">
        <color theme="0" tint="-0.499984740745262"/>
      </right>
      <top style="medium">
        <color indexed="64"/>
      </top>
      <bottom/>
      <diagonal/>
    </border>
    <border>
      <left style="medium">
        <color indexed="64"/>
      </left>
      <right/>
      <top style="medium">
        <color indexed="64"/>
      </top>
      <bottom style="thin">
        <color theme="0" tint="-0.499984740745262"/>
      </bottom>
      <diagonal/>
    </border>
    <border>
      <left style="medium">
        <color theme="1" tint="0.499984740745262"/>
      </left>
      <right style="thin">
        <color theme="0" tint="-0.499984740745262"/>
      </right>
      <top style="medium">
        <color indexed="64"/>
      </top>
      <bottom style="thin">
        <color theme="0" tint="-0.499984740745262"/>
      </bottom>
      <diagonal/>
    </border>
    <border>
      <left style="thin">
        <color theme="0" tint="-0.499984740745262"/>
      </left>
      <right style="thin">
        <color theme="0" tint="-0.499984740745262"/>
      </right>
      <top style="medium">
        <color indexed="64"/>
      </top>
      <bottom style="thin">
        <color theme="0" tint="-0.499984740745262"/>
      </bottom>
      <diagonal/>
    </border>
    <border>
      <left style="thin">
        <color theme="0" tint="-0.499984740745262"/>
      </left>
      <right/>
      <top style="medium">
        <color indexed="64"/>
      </top>
      <bottom style="thin">
        <color theme="0" tint="-0.499984740745262"/>
      </bottom>
      <diagonal/>
    </border>
    <border>
      <left style="thin">
        <color theme="0" tint="-0.499984740745262"/>
      </left>
      <right style="medium">
        <color indexed="64"/>
      </right>
      <top style="medium">
        <color indexed="64"/>
      </top>
      <bottom style="thin">
        <color theme="0" tint="-0.499984740745262"/>
      </bottom>
      <diagonal/>
    </border>
    <border>
      <left style="medium">
        <color indexed="64"/>
      </left>
      <right/>
      <top style="thin">
        <color theme="0" tint="-0.499984740745262"/>
      </top>
      <bottom style="thin">
        <color theme="0" tint="-0.499984740745262"/>
      </bottom>
      <diagonal/>
    </border>
    <border>
      <left style="medium">
        <color theme="1" tint="0.499984740745262"/>
      </left>
      <right style="thin">
        <color theme="0" tint="-0.499984740745262"/>
      </right>
      <top style="thin">
        <color theme="0" tint="-0.499984740745262"/>
      </top>
      <bottom style="thin">
        <color theme="0" tint="-0.499984740745262"/>
      </bottom>
      <diagonal/>
    </border>
    <border>
      <left style="thin">
        <color theme="0" tint="-0.499984740745262"/>
      </left>
      <right style="medium">
        <color indexed="64"/>
      </right>
      <top style="thin">
        <color theme="0" tint="-0.499984740745262"/>
      </top>
      <bottom style="thin">
        <color theme="0" tint="-0.499984740745262"/>
      </bottom>
      <diagonal/>
    </border>
    <border>
      <left style="medium">
        <color indexed="64"/>
      </left>
      <right/>
      <top style="thin">
        <color theme="0" tint="-0.499984740745262"/>
      </top>
      <bottom style="medium">
        <color indexed="64"/>
      </bottom>
      <diagonal/>
    </border>
    <border>
      <left style="medium">
        <color theme="1" tint="0.499984740745262"/>
      </left>
      <right style="thin">
        <color theme="0" tint="-0.499984740745262"/>
      </right>
      <top style="thin">
        <color theme="0" tint="-0.499984740745262"/>
      </top>
      <bottom style="medium">
        <color indexed="64"/>
      </bottom>
      <diagonal/>
    </border>
    <border>
      <left style="thin">
        <color theme="0" tint="-0.499984740745262"/>
      </left>
      <right style="thin">
        <color theme="0" tint="-0.499984740745262"/>
      </right>
      <top style="thin">
        <color theme="0" tint="-0.499984740745262"/>
      </top>
      <bottom style="medium">
        <color indexed="64"/>
      </bottom>
      <diagonal/>
    </border>
    <border>
      <left style="thin">
        <color theme="0" tint="-0.499984740745262"/>
      </left>
      <right/>
      <top style="thin">
        <color theme="0" tint="-0.499984740745262"/>
      </top>
      <bottom style="medium">
        <color indexed="64"/>
      </bottom>
      <diagonal/>
    </border>
    <border>
      <left style="thin">
        <color theme="0" tint="-0.499984740745262"/>
      </left>
      <right style="medium">
        <color indexed="64"/>
      </right>
      <top style="thin">
        <color theme="0" tint="-0.499984740745262"/>
      </top>
      <bottom style="medium">
        <color indexed="64"/>
      </bottom>
      <diagonal/>
    </border>
    <border>
      <left style="thin">
        <color theme="0" tint="-0.499984740745262"/>
      </left>
      <right style="medium">
        <color indexed="64"/>
      </right>
      <top/>
      <bottom style="medium">
        <color indexed="64"/>
      </bottom>
      <diagonal/>
    </border>
    <border>
      <left style="medium">
        <color indexed="64"/>
      </left>
      <right style="thin">
        <color theme="0" tint="-0.499984740745262"/>
      </right>
      <top style="medium">
        <color indexed="64"/>
      </top>
      <bottom style="thin">
        <color theme="0" tint="-0.499984740745262"/>
      </bottom>
      <diagonal/>
    </border>
    <border>
      <left style="medium">
        <color indexed="64"/>
      </left>
      <right style="thin">
        <color theme="0" tint="-0.499984740745262"/>
      </right>
      <top style="thin">
        <color theme="0" tint="-0.499984740745262"/>
      </top>
      <bottom style="thin">
        <color theme="0" tint="-0.499984740745262"/>
      </bottom>
      <diagonal/>
    </border>
    <border>
      <left style="medium">
        <color indexed="64"/>
      </left>
      <right style="thin">
        <color theme="0" tint="-0.499984740745262"/>
      </right>
      <top style="thin">
        <color theme="0" tint="-0.499984740745262"/>
      </top>
      <bottom style="medium">
        <color indexed="64"/>
      </bottom>
      <diagonal/>
    </border>
    <border>
      <left/>
      <right style="medium">
        <color theme="1" tint="0.499984740745262"/>
      </right>
      <top/>
      <bottom/>
      <diagonal/>
    </border>
    <border>
      <left style="medium">
        <color indexed="64"/>
      </left>
      <right/>
      <top style="thin">
        <color theme="0" tint="-0.499984740745262"/>
      </top>
      <bottom/>
      <diagonal/>
    </border>
    <border>
      <left style="medium">
        <color theme="1" tint="0.499984740745262"/>
      </left>
      <right style="thin">
        <color theme="0" tint="-0.499984740745262"/>
      </right>
      <top style="thin">
        <color theme="0" tint="-0.499984740745262"/>
      </top>
      <bottom/>
      <diagonal/>
    </border>
    <border>
      <left style="thin">
        <color theme="0" tint="-0.34998626667073579"/>
      </left>
      <right/>
      <top/>
      <bottom style="thin">
        <color theme="0" tint="-0.499984740745262"/>
      </bottom>
      <diagonal/>
    </border>
    <border>
      <left/>
      <right style="thin">
        <color theme="0" tint="-0.34998626667073579"/>
      </right>
      <top/>
      <bottom style="thin">
        <color theme="0" tint="-0.499984740745262"/>
      </bottom>
      <diagonal/>
    </border>
    <border>
      <left style="thin">
        <color theme="0" tint="-0.34998626667073579"/>
      </left>
      <right/>
      <top style="thin">
        <color theme="0" tint="-0.499984740745262"/>
      </top>
      <bottom/>
      <diagonal/>
    </border>
    <border>
      <left/>
      <right style="thin">
        <color theme="0" tint="-0.34998626667073579"/>
      </right>
      <top style="thin">
        <color theme="0" tint="-0.499984740745262"/>
      </top>
      <bottom/>
      <diagonal/>
    </border>
    <border>
      <left style="medium">
        <color theme="1" tint="0.499984740745262"/>
      </left>
      <right style="thin">
        <color theme="0" tint="-0.499984740745262"/>
      </right>
      <top/>
      <bottom/>
      <diagonal/>
    </border>
    <border>
      <left style="thin">
        <color theme="0" tint="-0.499984740745262"/>
      </left>
      <right style="thin">
        <color theme="0" tint="-0.499984740745262"/>
      </right>
      <top/>
      <bottom style="medium">
        <color indexed="64"/>
      </bottom>
      <diagonal/>
    </border>
    <border>
      <left style="medium">
        <color theme="0" tint="-0.499984740745262"/>
      </left>
      <right style="medium">
        <color theme="0" tint="-0.499984740745262"/>
      </right>
      <top style="medium">
        <color indexed="64"/>
      </top>
      <bottom style="medium">
        <color theme="0" tint="-0.499984740745262"/>
      </bottom>
      <diagonal/>
    </border>
    <border>
      <left style="thin">
        <color theme="0" tint="-0.34998626667073579"/>
      </left>
      <right/>
      <top/>
      <bottom style="thin">
        <color theme="0" tint="-0.34998626667073579"/>
      </bottom>
      <diagonal/>
    </border>
    <border>
      <left/>
      <right/>
      <top/>
      <bottom style="thin">
        <color theme="0" tint="-0.34998626667073579"/>
      </bottom>
      <diagonal/>
    </border>
    <border>
      <left/>
      <right style="thin">
        <color theme="0" tint="-0.34998626667073579"/>
      </right>
      <top/>
      <bottom style="thin">
        <color theme="0" tint="-0.34998626667073579"/>
      </bottom>
      <diagonal/>
    </border>
  </borders>
  <cellStyleXfs count="154">
    <xf numFmtId="0" fontId="0" fillId="0" borderId="0"/>
    <xf numFmtId="0" fontId="10" fillId="0" borderId="0" applyNumberFormat="0" applyFill="0" applyBorder="0" applyAlignment="0" applyProtection="0">
      <alignment vertical="top"/>
      <protection locked="0"/>
    </xf>
    <xf numFmtId="43" fontId="9" fillId="0" borderId="0" applyFont="0" applyFill="0" applyBorder="0" applyAlignment="0" applyProtection="0"/>
    <xf numFmtId="41" fontId="9" fillId="0" borderId="0" applyFont="0" applyFill="0" applyBorder="0" applyAlignment="0" applyProtection="0"/>
    <xf numFmtId="0" fontId="9" fillId="0" borderId="0"/>
    <xf numFmtId="9" fontId="9" fillId="0" borderId="0" applyFont="0" applyFill="0" applyBorder="0" applyAlignment="0" applyProtection="0"/>
    <xf numFmtId="0" fontId="44" fillId="0" borderId="0"/>
    <xf numFmtId="9" fontId="44" fillId="0" borderId="0" applyFont="0" applyFill="0" applyBorder="0" applyAlignment="0" applyProtection="0"/>
    <xf numFmtId="173" fontId="9" fillId="0" borderId="0" applyFont="0" applyFill="0" applyBorder="0" applyAlignment="0" applyProtection="0"/>
    <xf numFmtId="0" fontId="46" fillId="0" borderId="0" applyNumberFormat="0" applyFill="0" applyBorder="0" applyAlignment="0" applyProtection="0"/>
    <xf numFmtId="41" fontId="9" fillId="0" borderId="0" applyFont="0" applyFill="0" applyBorder="0" applyAlignment="0" applyProtection="0"/>
    <xf numFmtId="43" fontId="9" fillId="0" borderId="0" applyFont="0" applyFill="0" applyBorder="0" applyAlignment="0" applyProtection="0"/>
    <xf numFmtId="174" fontId="9" fillId="0" borderId="0" applyFont="0" applyFill="0" applyBorder="0" applyAlignment="0" applyProtection="0"/>
    <xf numFmtId="170" fontId="44" fillId="0" borderId="0" applyFont="0" applyFill="0" applyBorder="0" applyAlignment="0" applyProtection="0"/>
    <xf numFmtId="0" fontId="44" fillId="0" borderId="0"/>
    <xf numFmtId="0" fontId="44" fillId="0" borderId="0"/>
    <xf numFmtId="9" fontId="9" fillId="0" borderId="0" applyFont="0" applyFill="0" applyBorder="0" applyAlignment="0" applyProtection="0"/>
    <xf numFmtId="9" fontId="44" fillId="0" borderId="0" applyFont="0" applyFill="0" applyBorder="0" applyAlignment="0" applyProtection="0"/>
    <xf numFmtId="0" fontId="44" fillId="0" borderId="0"/>
    <xf numFmtId="0" fontId="9" fillId="0" borderId="0"/>
    <xf numFmtId="165" fontId="9" fillId="0" borderId="0" applyFont="0" applyFill="0" applyBorder="0" applyAlignment="0" applyProtection="0"/>
    <xf numFmtId="165" fontId="9" fillId="0" borderId="0" applyFont="0" applyFill="0" applyBorder="0" applyAlignment="0" applyProtection="0"/>
    <xf numFmtId="0" fontId="9" fillId="0" borderId="0"/>
    <xf numFmtId="0" fontId="9" fillId="0" borderId="0"/>
    <xf numFmtId="0" fontId="9" fillId="0" borderId="0"/>
    <xf numFmtId="0" fontId="8" fillId="0" borderId="0"/>
    <xf numFmtId="0" fontId="8" fillId="0" borderId="0"/>
    <xf numFmtId="0" fontId="8" fillId="0" borderId="0"/>
    <xf numFmtId="0" fontId="52" fillId="0" borderId="0"/>
    <xf numFmtId="9" fontId="52" fillId="0" borderId="0" applyFont="0" applyFill="0" applyBorder="0" applyAlignment="0" applyProtection="0"/>
    <xf numFmtId="0" fontId="55" fillId="6" borderId="0" applyNumberFormat="0" applyBorder="0" applyAlignment="0" applyProtection="0"/>
    <xf numFmtId="0" fontId="55" fillId="6" borderId="0" applyNumberFormat="0" applyBorder="0" applyAlignment="0" applyProtection="0"/>
    <xf numFmtId="0" fontId="55" fillId="7" borderId="0" applyNumberFormat="0" applyBorder="0" applyAlignment="0" applyProtection="0"/>
    <xf numFmtId="0" fontId="55" fillId="7" borderId="0" applyNumberFormat="0" applyBorder="0" applyAlignment="0" applyProtection="0"/>
    <xf numFmtId="0" fontId="55" fillId="8" borderId="0" applyNumberFormat="0" applyBorder="0" applyAlignment="0" applyProtection="0"/>
    <xf numFmtId="0" fontId="55" fillId="8" borderId="0" applyNumberFormat="0" applyBorder="0" applyAlignment="0" applyProtection="0"/>
    <xf numFmtId="0" fontId="55" fillId="9" borderId="0" applyNumberFormat="0" applyBorder="0" applyAlignment="0" applyProtection="0"/>
    <xf numFmtId="0" fontId="55" fillId="9" borderId="0" applyNumberFormat="0" applyBorder="0" applyAlignment="0" applyProtection="0"/>
    <xf numFmtId="0" fontId="55" fillId="10" borderId="0" applyNumberFormat="0" applyBorder="0" applyAlignment="0" applyProtection="0"/>
    <xf numFmtId="0" fontId="55" fillId="10" borderId="0" applyNumberFormat="0" applyBorder="0" applyAlignment="0" applyProtection="0"/>
    <xf numFmtId="0" fontId="55" fillId="11" borderId="0" applyNumberFormat="0" applyBorder="0" applyAlignment="0" applyProtection="0"/>
    <xf numFmtId="0" fontId="55" fillId="11" borderId="0" applyNumberFormat="0" applyBorder="0" applyAlignment="0" applyProtection="0"/>
    <xf numFmtId="0" fontId="55" fillId="12" borderId="0" applyNumberFormat="0" applyBorder="0" applyAlignment="0" applyProtection="0"/>
    <xf numFmtId="0" fontId="55" fillId="12" borderId="0" applyNumberFormat="0" applyBorder="0" applyAlignment="0" applyProtection="0"/>
    <xf numFmtId="0" fontId="55" fillId="13" borderId="0" applyNumberFormat="0" applyBorder="0" applyAlignment="0" applyProtection="0"/>
    <xf numFmtId="0" fontId="55" fillId="13" borderId="0" applyNumberFormat="0" applyBorder="0" applyAlignment="0" applyProtection="0"/>
    <xf numFmtId="0" fontId="55" fillId="14" borderId="0" applyNumberFormat="0" applyBorder="0" applyAlignment="0" applyProtection="0"/>
    <xf numFmtId="0" fontId="55" fillId="14" borderId="0" applyNumberFormat="0" applyBorder="0" applyAlignment="0" applyProtection="0"/>
    <xf numFmtId="0" fontId="55" fillId="9" borderId="0" applyNumberFormat="0" applyBorder="0" applyAlignment="0" applyProtection="0"/>
    <xf numFmtId="0" fontId="55" fillId="9" borderId="0" applyNumberFormat="0" applyBorder="0" applyAlignment="0" applyProtection="0"/>
    <xf numFmtId="0" fontId="55" fillId="12" borderId="0" applyNumberFormat="0" applyBorder="0" applyAlignment="0" applyProtection="0"/>
    <xf numFmtId="0" fontId="55" fillId="12" borderId="0" applyNumberFormat="0" applyBorder="0" applyAlignment="0" applyProtection="0"/>
    <xf numFmtId="0" fontId="55" fillId="15" borderId="0" applyNumberFormat="0" applyBorder="0" applyAlignment="0" applyProtection="0"/>
    <xf numFmtId="0" fontId="55" fillId="15" borderId="0" applyNumberFormat="0" applyBorder="0" applyAlignment="0" applyProtection="0"/>
    <xf numFmtId="0" fontId="56" fillId="16" borderId="0" applyNumberFormat="0" applyBorder="0" applyAlignment="0" applyProtection="0"/>
    <xf numFmtId="0" fontId="56" fillId="16" borderId="0" applyNumberFormat="0" applyBorder="0" applyAlignment="0" applyProtection="0"/>
    <xf numFmtId="0" fontId="56" fillId="13" borderId="0" applyNumberFormat="0" applyBorder="0" applyAlignment="0" applyProtection="0"/>
    <xf numFmtId="0" fontId="56" fillId="13" borderId="0" applyNumberFormat="0" applyBorder="0" applyAlignment="0" applyProtection="0"/>
    <xf numFmtId="0" fontId="56" fillId="14" borderId="0" applyNumberFormat="0" applyBorder="0" applyAlignment="0" applyProtection="0"/>
    <xf numFmtId="0" fontId="56" fillId="14" borderId="0" applyNumberFormat="0" applyBorder="0" applyAlignment="0" applyProtection="0"/>
    <xf numFmtId="0" fontId="56" fillId="17" borderId="0" applyNumberFormat="0" applyBorder="0" applyAlignment="0" applyProtection="0"/>
    <xf numFmtId="0" fontId="56" fillId="17" borderId="0" applyNumberFormat="0" applyBorder="0" applyAlignment="0" applyProtection="0"/>
    <xf numFmtId="0" fontId="56" fillId="18" borderId="0" applyNumberFormat="0" applyBorder="0" applyAlignment="0" applyProtection="0"/>
    <xf numFmtId="0" fontId="56" fillId="18" borderId="0" applyNumberFormat="0" applyBorder="0" applyAlignment="0" applyProtection="0"/>
    <xf numFmtId="0" fontId="56" fillId="19" borderId="0" applyNumberFormat="0" applyBorder="0" applyAlignment="0" applyProtection="0"/>
    <xf numFmtId="0" fontId="56" fillId="19" borderId="0" applyNumberFormat="0" applyBorder="0" applyAlignment="0" applyProtection="0"/>
    <xf numFmtId="0" fontId="57" fillId="8" borderId="0" applyNumberFormat="0" applyBorder="0" applyAlignment="0" applyProtection="0"/>
    <xf numFmtId="0" fontId="57" fillId="8" borderId="0" applyNumberFormat="0" applyBorder="0" applyAlignment="0" applyProtection="0"/>
    <xf numFmtId="0" fontId="58" fillId="20" borderId="97" applyNumberFormat="0" applyAlignment="0" applyProtection="0"/>
    <xf numFmtId="0" fontId="58" fillId="20" borderId="97" applyNumberFormat="0" applyAlignment="0" applyProtection="0"/>
    <xf numFmtId="0" fontId="59" fillId="21" borderId="98" applyNumberFormat="0" applyAlignment="0" applyProtection="0"/>
    <xf numFmtId="0" fontId="59" fillId="21" borderId="98" applyNumberFormat="0" applyAlignment="0" applyProtection="0"/>
    <xf numFmtId="0" fontId="60" fillId="0" borderId="99" applyNumberFormat="0" applyFill="0" applyAlignment="0" applyProtection="0"/>
    <xf numFmtId="0" fontId="60" fillId="0" borderId="99" applyNumberFormat="0" applyFill="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56" fillId="22" borderId="0" applyNumberFormat="0" applyBorder="0" applyAlignment="0" applyProtection="0"/>
    <xf numFmtId="0" fontId="56" fillId="22" borderId="0" applyNumberFormat="0" applyBorder="0" applyAlignment="0" applyProtection="0"/>
    <xf numFmtId="0" fontId="56" fillId="23" borderId="0" applyNumberFormat="0" applyBorder="0" applyAlignment="0" applyProtection="0"/>
    <xf numFmtId="0" fontId="56" fillId="23" borderId="0" applyNumberFormat="0" applyBorder="0" applyAlignment="0" applyProtection="0"/>
    <xf numFmtId="0" fontId="56" fillId="24" borderId="0" applyNumberFormat="0" applyBorder="0" applyAlignment="0" applyProtection="0"/>
    <xf numFmtId="0" fontId="56" fillId="24" borderId="0" applyNumberFormat="0" applyBorder="0" applyAlignment="0" applyProtection="0"/>
    <xf numFmtId="0" fontId="56" fillId="17" borderId="0" applyNumberFormat="0" applyBorder="0" applyAlignment="0" applyProtection="0"/>
    <xf numFmtId="0" fontId="56" fillId="17" borderId="0" applyNumberFormat="0" applyBorder="0" applyAlignment="0" applyProtection="0"/>
    <xf numFmtId="0" fontId="56" fillId="18" borderId="0" applyNumberFormat="0" applyBorder="0" applyAlignment="0" applyProtection="0"/>
    <xf numFmtId="0" fontId="56" fillId="18" borderId="0" applyNumberFormat="0" applyBorder="0" applyAlignment="0" applyProtection="0"/>
    <xf numFmtId="0" fontId="56" fillId="25" borderId="0" applyNumberFormat="0" applyBorder="0" applyAlignment="0" applyProtection="0"/>
    <xf numFmtId="0" fontId="56" fillId="25" borderId="0" applyNumberFormat="0" applyBorder="0" applyAlignment="0" applyProtection="0"/>
    <xf numFmtId="0" fontId="62" fillId="11" borderId="97" applyNumberFormat="0" applyAlignment="0" applyProtection="0"/>
    <xf numFmtId="0" fontId="62" fillId="11" borderId="97" applyNumberFormat="0" applyAlignment="0" applyProtection="0"/>
    <xf numFmtId="182" fontId="9" fillId="0" borderId="0" applyFont="0" applyFill="0" applyBorder="0" applyAlignment="0" applyProtection="0"/>
    <xf numFmtId="0" fontId="63" fillId="0" borderId="0" applyNumberFormat="0" applyFill="0" applyBorder="0" applyAlignment="0" applyProtection="0"/>
    <xf numFmtId="0" fontId="64" fillId="7" borderId="0" applyNumberFormat="0" applyBorder="0" applyAlignment="0" applyProtection="0"/>
    <xf numFmtId="0" fontId="64" fillId="7" borderId="0" applyNumberFormat="0" applyBorder="0" applyAlignment="0" applyProtection="0"/>
    <xf numFmtId="43" fontId="9" fillId="0" borderId="0" applyFont="0" applyFill="0" applyBorder="0" applyAlignment="0" applyProtection="0"/>
    <xf numFmtId="0" fontId="9" fillId="0" borderId="0" applyNumberFormat="0" applyFont="0" applyFill="0" applyBorder="0" applyAlignment="0" applyProtection="0"/>
    <xf numFmtId="0" fontId="9" fillId="0" borderId="0" applyNumberFormat="0" applyFont="0" applyFill="0" applyBorder="0" applyAlignment="0" applyProtection="0"/>
    <xf numFmtId="43" fontId="9" fillId="0" borderId="0" applyFont="0" applyFill="0" applyBorder="0" applyAlignment="0" applyProtection="0"/>
    <xf numFmtId="0" fontId="65" fillId="26" borderId="0" applyNumberFormat="0" applyBorder="0" applyAlignment="0" applyProtection="0"/>
    <xf numFmtId="0" fontId="65" fillId="26" borderId="0" applyNumberFormat="0" applyBorder="0" applyAlignment="0" applyProtection="0"/>
    <xf numFmtId="0" fontId="9" fillId="0" borderId="0"/>
    <xf numFmtId="0" fontId="9" fillId="0" borderId="0"/>
    <xf numFmtId="0" fontId="8" fillId="0" borderId="0"/>
    <xf numFmtId="0" fontId="8" fillId="0" borderId="0"/>
    <xf numFmtId="0" fontId="66" fillId="0" borderId="0"/>
    <xf numFmtId="0" fontId="55" fillId="27" borderId="100" applyNumberFormat="0" applyFont="0" applyAlignment="0" applyProtection="0"/>
    <xf numFmtId="0" fontId="55" fillId="27" borderId="100" applyNumberFormat="0" applyFont="0" applyAlignment="0" applyProtection="0"/>
    <xf numFmtId="0" fontId="67" fillId="20" borderId="101" applyNumberFormat="0" applyAlignment="0" applyProtection="0"/>
    <xf numFmtId="0" fontId="67" fillId="20" borderId="101" applyNumberFormat="0" applyAlignment="0" applyProtection="0"/>
    <xf numFmtId="0" fontId="68" fillId="0" borderId="0" applyNumberFormat="0" applyFill="0" applyBorder="0" applyAlignment="0" applyProtection="0"/>
    <xf numFmtId="0" fontId="68" fillId="0" borderId="0" applyNumberFormat="0" applyFill="0" applyBorder="0" applyAlignment="0" applyProtection="0"/>
    <xf numFmtId="0" fontId="69" fillId="0" borderId="0" applyNumberFormat="0" applyFill="0" applyBorder="0" applyAlignment="0" applyProtection="0"/>
    <xf numFmtId="0" fontId="69" fillId="0" borderId="0" applyNumberFormat="0" applyFill="0" applyBorder="0" applyAlignment="0" applyProtection="0"/>
    <xf numFmtId="0" fontId="70" fillId="0" borderId="102" applyNumberFormat="0" applyFill="0" applyAlignment="0" applyProtection="0"/>
    <xf numFmtId="0" fontId="70" fillId="0" borderId="102" applyNumberFormat="0" applyFill="0" applyAlignment="0" applyProtection="0"/>
    <xf numFmtId="0" fontId="71" fillId="0" borderId="103" applyNumberFormat="0" applyFill="0" applyAlignment="0" applyProtection="0"/>
    <xf numFmtId="0" fontId="71" fillId="0" borderId="103" applyNumberFormat="0" applyFill="0" applyAlignment="0" applyProtection="0"/>
    <xf numFmtId="0" fontId="61" fillId="0" borderId="104" applyNumberFormat="0" applyFill="0" applyAlignment="0" applyProtection="0"/>
    <xf numFmtId="0" fontId="61" fillId="0" borderId="104" applyNumberFormat="0" applyFill="0" applyAlignment="0" applyProtection="0"/>
    <xf numFmtId="0" fontId="72" fillId="0" borderId="105" applyNumberFormat="0" applyFill="0" applyAlignment="0" applyProtection="0"/>
    <xf numFmtId="0" fontId="72" fillId="0" borderId="105" applyNumberFormat="0" applyFill="0" applyAlignment="0" applyProtection="0"/>
    <xf numFmtId="0" fontId="8" fillId="0" borderId="0"/>
    <xf numFmtId="164" fontId="9" fillId="0" borderId="0" applyFont="0" applyFill="0" applyBorder="0" applyAlignment="0" applyProtection="0"/>
    <xf numFmtId="0" fontId="46" fillId="0" borderId="0" applyNumberFormat="0" applyFill="0" applyBorder="0" applyAlignment="0" applyProtection="0">
      <alignment vertical="top"/>
      <protection locked="0"/>
    </xf>
    <xf numFmtId="0" fontId="8" fillId="0" borderId="0"/>
    <xf numFmtId="0" fontId="44" fillId="0" borderId="0"/>
    <xf numFmtId="0" fontId="44" fillId="0" borderId="0"/>
    <xf numFmtId="0" fontId="52" fillId="0" borderId="0"/>
    <xf numFmtId="0" fontId="9" fillId="0" borderId="0"/>
    <xf numFmtId="9" fontId="9" fillId="0" borderId="0" applyFill="0" applyBorder="0" applyAlignment="0" applyProtection="0"/>
    <xf numFmtId="43" fontId="8" fillId="0" borderId="0" applyFont="0" applyFill="0" applyBorder="0" applyAlignment="0" applyProtection="0"/>
    <xf numFmtId="41" fontId="8" fillId="0" borderId="0" applyFont="0" applyFill="0" applyBorder="0" applyAlignment="0" applyProtection="0"/>
    <xf numFmtId="9" fontId="8" fillId="0" borderId="0" applyFont="0" applyFill="0" applyBorder="0" applyAlignment="0" applyProtection="0"/>
    <xf numFmtId="183" fontId="9" fillId="0" borderId="0" applyFill="0" applyBorder="0" applyAlignment="0" applyProtection="0"/>
    <xf numFmtId="9" fontId="9" fillId="0" borderId="0" applyFill="0" applyBorder="0" applyAlignment="0" applyProtection="0"/>
    <xf numFmtId="0" fontId="6" fillId="0" borderId="0"/>
    <xf numFmtId="9" fontId="6" fillId="0" borderId="0" applyFont="0" applyFill="0" applyBorder="0" applyAlignment="0" applyProtection="0"/>
    <xf numFmtId="185" fontId="6" fillId="0" borderId="0" applyFont="0" applyFill="0" applyBorder="0" applyAlignment="0" applyProtection="0"/>
    <xf numFmtId="165" fontId="6" fillId="0" borderId="0" applyFont="0" applyFill="0" applyBorder="0" applyAlignment="0" applyProtection="0"/>
    <xf numFmtId="0" fontId="5" fillId="0" borderId="0"/>
    <xf numFmtId="9" fontId="5" fillId="0" borderId="0" applyFont="0" applyFill="0" applyBorder="0" applyAlignment="0" applyProtection="0"/>
    <xf numFmtId="185" fontId="5" fillId="0" borderId="0" applyFont="0" applyFill="0" applyBorder="0" applyAlignment="0" applyProtection="0"/>
    <xf numFmtId="165" fontId="5" fillId="0" borderId="0" applyFont="0" applyFill="0" applyBorder="0" applyAlignment="0" applyProtection="0"/>
    <xf numFmtId="44" fontId="9" fillId="0" borderId="0" applyFont="0" applyFill="0" applyBorder="0" applyAlignment="0" applyProtection="0"/>
    <xf numFmtId="0" fontId="4" fillId="0" borderId="0"/>
    <xf numFmtId="192" fontId="9" fillId="0" borderId="0" applyFont="0" applyFill="0" applyBorder="0" applyAlignment="0" applyProtection="0"/>
    <xf numFmtId="174" fontId="9" fillId="0" borderId="0" applyFont="0" applyFill="0" applyBorder="0" applyAlignment="0" applyProtection="0"/>
    <xf numFmtId="0" fontId="3" fillId="0" borderId="0"/>
    <xf numFmtId="9" fontId="3" fillId="0" borderId="0" applyFont="0" applyFill="0" applyBorder="0" applyAlignment="0" applyProtection="0"/>
    <xf numFmtId="185" fontId="3" fillId="0" borderId="0" applyFont="0" applyFill="0" applyBorder="0" applyAlignment="0" applyProtection="0"/>
    <xf numFmtId="165" fontId="3" fillId="0" borderId="0" applyFont="0" applyFill="0" applyBorder="0" applyAlignment="0" applyProtection="0"/>
    <xf numFmtId="0" fontId="2" fillId="0" borderId="0"/>
    <xf numFmtId="0" fontId="1" fillId="0" borderId="0"/>
    <xf numFmtId="9" fontId="1" fillId="0" borderId="0" applyFont="0" applyFill="0" applyBorder="0" applyAlignment="0" applyProtection="0"/>
  </cellStyleXfs>
  <cellXfs count="2883">
    <xf numFmtId="0" fontId="0" fillId="0" borderId="0" xfId="0"/>
    <xf numFmtId="40" fontId="13" fillId="0" borderId="14" xfId="3" applyNumberFormat="1" applyFont="1" applyFill="1" applyBorder="1" applyAlignment="1">
      <alignment horizontal="right" vertical="center"/>
    </xf>
    <xf numFmtId="166" fontId="13" fillId="0" borderId="14" xfId="2" applyNumberFormat="1" applyFont="1" applyFill="1" applyBorder="1" applyAlignment="1">
      <alignment horizontal="right" vertical="center"/>
    </xf>
    <xf numFmtId="40" fontId="13" fillId="0" borderId="15" xfId="3" applyNumberFormat="1" applyFont="1" applyFill="1" applyBorder="1" applyAlignment="1">
      <alignment horizontal="right" vertical="center"/>
    </xf>
    <xf numFmtId="0" fontId="13" fillId="0" borderId="14" xfId="0" applyFont="1" applyFill="1" applyBorder="1" applyAlignment="1">
      <alignment horizontal="center" vertical="center"/>
    </xf>
    <xf numFmtId="0" fontId="13" fillId="0" borderId="14" xfId="0" applyFont="1" applyFill="1" applyBorder="1" applyAlignment="1">
      <alignment horizontal="centerContinuous" vertical="center"/>
    </xf>
    <xf numFmtId="9" fontId="17" fillId="0" borderId="11" xfId="5" applyFont="1" applyFill="1" applyBorder="1" applyAlignment="1">
      <alignment vertical="center"/>
    </xf>
    <xf numFmtId="9" fontId="17" fillId="0" borderId="0" xfId="5" applyFont="1" applyFill="1" applyBorder="1" applyAlignment="1">
      <alignment vertical="center"/>
    </xf>
    <xf numFmtId="0" fontId="13" fillId="0" borderId="0" xfId="0" applyFont="1" applyFill="1" applyBorder="1" applyAlignment="1">
      <alignment vertical="center"/>
    </xf>
    <xf numFmtId="166" fontId="25" fillId="0" borderId="15" xfId="2" applyNumberFormat="1" applyFont="1" applyFill="1" applyBorder="1" applyAlignment="1">
      <alignment horizontal="right" vertical="center"/>
    </xf>
    <xf numFmtId="40" fontId="13" fillId="0" borderId="21" xfId="3" applyNumberFormat="1" applyFont="1" applyFill="1" applyBorder="1" applyAlignment="1">
      <alignment horizontal="right" vertical="center"/>
    </xf>
    <xf numFmtId="40" fontId="13" fillId="0" borderId="16" xfId="3" applyNumberFormat="1" applyFont="1" applyFill="1" applyBorder="1" applyAlignment="1">
      <alignment horizontal="right" vertical="center"/>
    </xf>
    <xf numFmtId="9" fontId="28" fillId="0" borderId="14" xfId="5" applyFont="1" applyFill="1" applyBorder="1" applyAlignment="1">
      <alignment horizontal="center" vertical="center"/>
    </xf>
    <xf numFmtId="40" fontId="15" fillId="0" borderId="27" xfId="3" applyNumberFormat="1" applyFont="1" applyFill="1" applyBorder="1" applyAlignment="1">
      <alignment horizontal="right" vertical="center"/>
    </xf>
    <xf numFmtId="9" fontId="15" fillId="0" borderId="28" xfId="5" applyFont="1" applyFill="1" applyBorder="1" applyAlignment="1">
      <alignment horizontal="right" vertical="center"/>
    </xf>
    <xf numFmtId="0" fontId="28" fillId="0" borderId="27" xfId="0" applyFont="1" applyFill="1" applyBorder="1" applyAlignment="1">
      <alignment horizontal="center" vertical="center"/>
    </xf>
    <xf numFmtId="0" fontId="27" fillId="0" borderId="0" xfId="0" applyFont="1" applyFill="1" applyAlignment="1">
      <alignment horizontal="right" vertical="center"/>
    </xf>
    <xf numFmtId="4" fontId="28" fillId="0" borderId="0" xfId="3" applyNumberFormat="1" applyFont="1" applyFill="1" applyBorder="1" applyAlignment="1">
      <alignment horizontal="center" vertical="center"/>
    </xf>
    <xf numFmtId="0" fontId="13" fillId="0" borderId="20" xfId="0" applyFont="1" applyFill="1" applyBorder="1" applyAlignment="1">
      <alignment vertical="center"/>
    </xf>
    <xf numFmtId="0" fontId="13" fillId="0" borderId="15" xfId="0" applyFont="1" applyFill="1" applyBorder="1" applyAlignment="1">
      <alignment horizontal="center" vertical="center"/>
    </xf>
    <xf numFmtId="166" fontId="13" fillId="0" borderId="15" xfId="2" applyNumberFormat="1" applyFont="1" applyFill="1" applyBorder="1" applyAlignment="1">
      <alignment horizontal="right" vertical="center"/>
    </xf>
    <xf numFmtId="38" fontId="13" fillId="0" borderId="15" xfId="3" applyNumberFormat="1" applyFont="1" applyFill="1" applyBorder="1" applyAlignment="1">
      <alignment horizontal="right" vertical="center"/>
    </xf>
    <xf numFmtId="38" fontId="13" fillId="0" borderId="30" xfId="3" applyNumberFormat="1" applyFont="1" applyFill="1" applyBorder="1" applyAlignment="1">
      <alignment horizontal="right" vertical="center"/>
    </xf>
    <xf numFmtId="9" fontId="15" fillId="0" borderId="0" xfId="5" applyFont="1" applyFill="1" applyAlignment="1">
      <alignment horizontal="right" vertical="center"/>
    </xf>
    <xf numFmtId="0" fontId="13" fillId="0" borderId="25" xfId="0" applyFont="1" applyFill="1" applyBorder="1" applyAlignment="1">
      <alignment vertical="center"/>
    </xf>
    <xf numFmtId="40" fontId="13" fillId="0" borderId="26" xfId="3" applyNumberFormat="1" applyFont="1" applyFill="1" applyBorder="1" applyAlignment="1">
      <alignment horizontal="right" vertical="center"/>
    </xf>
    <xf numFmtId="9" fontId="34" fillId="0" borderId="0" xfId="5" applyFont="1" applyFill="1" applyBorder="1" applyAlignment="1">
      <alignment horizontal="right" vertical="center"/>
    </xf>
    <xf numFmtId="0" fontId="28" fillId="0" borderId="0" xfId="0" applyFont="1" applyFill="1" applyBorder="1" applyAlignment="1">
      <alignment horizontal="center" vertical="center"/>
    </xf>
    <xf numFmtId="0" fontId="13" fillId="0" borderId="25" xfId="0" applyFont="1" applyFill="1" applyBorder="1" applyAlignment="1">
      <alignment horizontal="left" vertical="center"/>
    </xf>
    <xf numFmtId="0" fontId="27" fillId="0" borderId="0" xfId="0" applyFont="1" applyFill="1" applyBorder="1" applyAlignment="1">
      <alignment horizontal="right" vertical="center"/>
    </xf>
    <xf numFmtId="168" fontId="28" fillId="0" borderId="0" xfId="3" applyNumberFormat="1" applyFont="1" applyFill="1" applyBorder="1" applyAlignment="1">
      <alignment horizontal="center" vertical="center"/>
    </xf>
    <xf numFmtId="9" fontId="27" fillId="0" borderId="0" xfId="5" applyFont="1" applyFill="1" applyBorder="1" applyAlignment="1">
      <alignment horizontal="right" vertical="center"/>
    </xf>
    <xf numFmtId="168" fontId="11" fillId="0" borderId="0" xfId="3" applyNumberFormat="1" applyFont="1" applyFill="1" applyBorder="1" applyAlignment="1">
      <alignment horizontal="center" vertical="center"/>
    </xf>
    <xf numFmtId="38" fontId="15" fillId="0" borderId="27" xfId="3" applyNumberFormat="1" applyFont="1" applyFill="1" applyBorder="1" applyAlignment="1">
      <alignment horizontal="right" vertical="center"/>
    </xf>
    <xf numFmtId="168" fontId="15" fillId="0" borderId="0" xfId="3" applyNumberFormat="1" applyFont="1" applyFill="1" applyBorder="1" applyAlignment="1">
      <alignment horizontal="right" vertical="center"/>
    </xf>
    <xf numFmtId="9" fontId="30" fillId="0" borderId="31" xfId="5" applyNumberFormat="1" applyFont="1" applyFill="1" applyBorder="1" applyAlignment="1">
      <alignment horizontal="center" vertical="center"/>
    </xf>
    <xf numFmtId="9" fontId="26" fillId="0" borderId="24" xfId="5" applyNumberFormat="1" applyFont="1" applyFill="1" applyBorder="1" applyAlignment="1">
      <alignment horizontal="center" vertical="center"/>
    </xf>
    <xf numFmtId="0" fontId="13" fillId="0" borderId="20" xfId="0" applyFont="1" applyFill="1" applyBorder="1" applyAlignment="1">
      <alignment horizontal="left" vertical="center"/>
    </xf>
    <xf numFmtId="0" fontId="13" fillId="0" borderId="15" xfId="0" applyFont="1" applyFill="1" applyBorder="1" applyAlignment="1">
      <alignment horizontal="centerContinuous" vertical="center"/>
    </xf>
    <xf numFmtId="9" fontId="13" fillId="0" borderId="0" xfId="5" applyFont="1" applyFill="1" applyBorder="1" applyAlignment="1">
      <alignment horizontal="right" vertical="center"/>
    </xf>
    <xf numFmtId="9" fontId="26" fillId="0" borderId="0" xfId="5" applyFont="1" applyFill="1" applyBorder="1" applyAlignment="1">
      <alignment horizontal="center" vertical="center"/>
    </xf>
    <xf numFmtId="40" fontId="15" fillId="0" borderId="32" xfId="3" applyNumberFormat="1" applyFont="1" applyFill="1" applyBorder="1" applyAlignment="1">
      <alignment horizontal="right" vertical="center"/>
    </xf>
    <xf numFmtId="9" fontId="31" fillId="0" borderId="33" xfId="5" applyFont="1" applyFill="1" applyBorder="1" applyAlignment="1">
      <alignment horizontal="center" vertical="center"/>
    </xf>
    <xf numFmtId="167" fontId="37" fillId="0" borderId="33" xfId="3" applyNumberFormat="1" applyFont="1" applyFill="1" applyBorder="1" applyAlignment="1">
      <alignment horizontal="right" vertical="center"/>
    </xf>
    <xf numFmtId="0" fontId="15" fillId="0" borderId="0" xfId="0" applyFont="1" applyFill="1" applyBorder="1" applyAlignment="1">
      <alignment vertical="center"/>
    </xf>
    <xf numFmtId="9" fontId="30" fillId="0" borderId="35" xfId="5" applyFont="1" applyFill="1" applyBorder="1" applyAlignment="1">
      <alignment horizontal="center" vertical="center"/>
    </xf>
    <xf numFmtId="167" fontId="38" fillId="0" borderId="35" xfId="3" applyNumberFormat="1" applyFont="1" applyFill="1" applyBorder="1" applyAlignment="1">
      <alignment horizontal="right" vertical="center"/>
    </xf>
    <xf numFmtId="167" fontId="38" fillId="0" borderId="36" xfId="3" applyNumberFormat="1" applyFont="1" applyFill="1" applyBorder="1" applyAlignment="1">
      <alignment horizontal="right" vertical="center"/>
    </xf>
    <xf numFmtId="167" fontId="38" fillId="0" borderId="35" xfId="3" applyNumberFormat="1" applyFont="1" applyFill="1" applyBorder="1" applyAlignment="1">
      <alignment vertical="center"/>
    </xf>
    <xf numFmtId="0" fontId="0" fillId="0" borderId="0" xfId="0" applyBorder="1"/>
    <xf numFmtId="0" fontId="0" fillId="0" borderId="0" xfId="0" applyBorder="1" applyAlignment="1">
      <alignment horizontal="justify"/>
    </xf>
    <xf numFmtId="0" fontId="40" fillId="0" borderId="0" xfId="0" applyFont="1" applyBorder="1" applyAlignment="1">
      <alignment horizontal="center"/>
    </xf>
    <xf numFmtId="0" fontId="0" fillId="0" borderId="0" xfId="0" applyAlignment="1">
      <alignment horizontal="justify"/>
    </xf>
    <xf numFmtId="0" fontId="0" fillId="0" borderId="0" xfId="0" applyBorder="1" applyAlignment="1"/>
    <xf numFmtId="0" fontId="0" fillId="0" borderId="10" xfId="0" applyBorder="1"/>
    <xf numFmtId="0" fontId="0" fillId="0" borderId="0" xfId="0" applyBorder="1" applyAlignment="1">
      <alignment vertical="top" wrapText="1"/>
    </xf>
    <xf numFmtId="0" fontId="0" fillId="0" borderId="0" xfId="0" applyBorder="1" applyAlignment="1">
      <alignment horizontal="justify" vertical="top" wrapText="1"/>
    </xf>
    <xf numFmtId="0" fontId="0" fillId="0" borderId="10" xfId="0" applyBorder="1" applyAlignment="1">
      <alignment horizontal="center" vertical="center"/>
    </xf>
    <xf numFmtId="0" fontId="39" fillId="0" borderId="10" xfId="0" applyFont="1" applyBorder="1"/>
    <xf numFmtId="0" fontId="39" fillId="0" borderId="0" xfId="0" applyFont="1" applyBorder="1" applyAlignment="1">
      <alignment vertical="top" wrapText="1"/>
    </xf>
    <xf numFmtId="167" fontId="32" fillId="0" borderId="30" xfId="0" applyNumberFormat="1" applyFont="1" applyFill="1" applyBorder="1" applyAlignment="1">
      <alignment vertical="center"/>
    </xf>
    <xf numFmtId="0" fontId="41" fillId="0" borderId="7" xfId="0" applyFont="1" applyBorder="1" applyAlignment="1">
      <alignment horizontal="left" vertical="top"/>
    </xf>
    <xf numFmtId="0" fontId="40" fillId="0" borderId="7" xfId="0" applyFont="1" applyBorder="1" applyAlignment="1">
      <alignment horizontal="left"/>
    </xf>
    <xf numFmtId="0" fontId="44" fillId="0" borderId="0" xfId="6" applyAlignment="1">
      <alignment vertical="center"/>
    </xf>
    <xf numFmtId="0" fontId="45" fillId="0" borderId="0" xfId="6" applyFont="1" applyAlignment="1">
      <alignment vertical="center"/>
    </xf>
    <xf numFmtId="0" fontId="44" fillId="0" borderId="0" xfId="6" applyFont="1" applyAlignment="1">
      <alignment vertical="center"/>
    </xf>
    <xf numFmtId="0" fontId="45" fillId="0" borderId="14" xfId="6" applyFont="1" applyBorder="1" applyAlignment="1">
      <alignment horizontal="center" vertical="center"/>
    </xf>
    <xf numFmtId="0" fontId="45" fillId="0" borderId="14" xfId="6" applyFont="1" applyBorder="1" applyAlignment="1">
      <alignment horizontal="center" vertical="center" wrapText="1"/>
    </xf>
    <xf numFmtId="0" fontId="45" fillId="0" borderId="0" xfId="6" applyFont="1" applyAlignment="1">
      <alignment horizontal="center" vertical="center"/>
    </xf>
    <xf numFmtId="0" fontId="44" fillId="0" borderId="14" xfId="6" applyBorder="1" applyAlignment="1">
      <alignment vertical="center"/>
    </xf>
    <xf numFmtId="0" fontId="44" fillId="0" borderId="14" xfId="6" applyFont="1" applyBorder="1" applyAlignment="1">
      <alignment vertical="center"/>
    </xf>
    <xf numFmtId="0" fontId="44" fillId="0" borderId="14" xfId="6" applyFill="1" applyBorder="1" applyAlignment="1">
      <alignment vertical="center"/>
    </xf>
    <xf numFmtId="0" fontId="44" fillId="4" borderId="0" xfId="6" applyFill="1" applyAlignment="1">
      <alignment vertical="center"/>
    </xf>
    <xf numFmtId="0" fontId="45" fillId="0" borderId="70" xfId="6" applyFont="1" applyBorder="1" applyAlignment="1">
      <alignment horizontal="center" vertical="center"/>
    </xf>
    <xf numFmtId="0" fontId="45" fillId="0" borderId="71" xfId="6" applyFont="1" applyBorder="1" applyAlignment="1">
      <alignment horizontal="center" vertical="center"/>
    </xf>
    <xf numFmtId="0" fontId="45" fillId="0" borderId="72" xfId="6" applyFont="1" applyBorder="1" applyAlignment="1">
      <alignment horizontal="center" vertical="center"/>
    </xf>
    <xf numFmtId="0" fontId="44" fillId="0" borderId="64" xfId="6" applyFont="1" applyBorder="1" applyAlignment="1">
      <alignment vertical="center"/>
    </xf>
    <xf numFmtId="9" fontId="0" fillId="0" borderId="65" xfId="7" applyFont="1" applyBorder="1" applyAlignment="1">
      <alignment vertical="center"/>
    </xf>
    <xf numFmtId="0" fontId="44" fillId="0" borderId="65" xfId="6" applyBorder="1" applyAlignment="1">
      <alignment vertical="center"/>
    </xf>
    <xf numFmtId="2" fontId="44" fillId="0" borderId="65" xfId="6" applyNumberFormat="1" applyBorder="1" applyAlignment="1">
      <alignment vertical="center"/>
    </xf>
    <xf numFmtId="2" fontId="44" fillId="0" borderId="66" xfId="6" applyNumberFormat="1" applyBorder="1" applyAlignment="1">
      <alignment vertical="center"/>
    </xf>
    <xf numFmtId="0" fontId="44" fillId="0" borderId="67" xfId="6" applyFont="1" applyBorder="1" applyAlignment="1">
      <alignment vertical="center"/>
    </xf>
    <xf numFmtId="9" fontId="0" fillId="0" borderId="68" xfId="7" applyFont="1" applyBorder="1" applyAlignment="1">
      <alignment vertical="center"/>
    </xf>
    <xf numFmtId="0" fontId="44" fillId="0" borderId="68" xfId="6" applyBorder="1" applyAlignment="1">
      <alignment vertical="center"/>
    </xf>
    <xf numFmtId="2" fontId="44" fillId="0" borderId="68" xfId="6" applyNumberFormat="1" applyBorder="1" applyAlignment="1">
      <alignment vertical="center"/>
    </xf>
    <xf numFmtId="2" fontId="44" fillId="0" borderId="69" xfId="6" applyNumberFormat="1" applyBorder="1" applyAlignment="1">
      <alignment vertical="center"/>
    </xf>
    <xf numFmtId="0" fontId="44" fillId="0" borderId="67" xfId="6" applyBorder="1" applyAlignment="1">
      <alignment vertical="center"/>
    </xf>
    <xf numFmtId="0" fontId="45" fillId="0" borderId="64" xfId="6" applyFont="1" applyBorder="1" applyAlignment="1">
      <alignment vertical="center"/>
    </xf>
    <xf numFmtId="9" fontId="45" fillId="0" borderId="65" xfId="7" applyFont="1" applyBorder="1" applyAlignment="1">
      <alignment vertical="center"/>
    </xf>
    <xf numFmtId="0" fontId="45" fillId="0" borderId="65" xfId="6" applyFont="1" applyBorder="1" applyAlignment="1">
      <alignment vertical="center"/>
    </xf>
    <xf numFmtId="0" fontId="45" fillId="0" borderId="66" xfId="6" applyFont="1" applyBorder="1" applyAlignment="1">
      <alignment vertical="center"/>
    </xf>
    <xf numFmtId="0" fontId="45" fillId="0" borderId="70" xfId="6" applyFont="1" applyBorder="1" applyAlignment="1">
      <alignment vertical="center"/>
    </xf>
    <xf numFmtId="9" fontId="45" fillId="0" borderId="71" xfId="7" applyFont="1" applyBorder="1" applyAlignment="1">
      <alignment vertical="center"/>
    </xf>
    <xf numFmtId="0" fontId="45" fillId="0" borderId="71" xfId="6" applyFont="1" applyBorder="1" applyAlignment="1">
      <alignment vertical="center"/>
    </xf>
    <xf numFmtId="2" fontId="45" fillId="0" borderId="71" xfId="6" applyNumberFormat="1" applyFont="1" applyBorder="1" applyAlignment="1">
      <alignment vertical="center"/>
    </xf>
    <xf numFmtId="2" fontId="45" fillId="4" borderId="72" xfId="6" applyNumberFormat="1" applyFont="1" applyFill="1" applyBorder="1" applyAlignment="1">
      <alignment vertical="center"/>
    </xf>
    <xf numFmtId="0" fontId="45" fillId="0" borderId="73" xfId="6" applyFont="1" applyBorder="1" applyAlignment="1">
      <alignment horizontal="center" vertical="center" wrapText="1"/>
    </xf>
    <xf numFmtId="0" fontId="45" fillId="0" borderId="0" xfId="6" applyFont="1" applyBorder="1" applyAlignment="1">
      <alignment horizontal="center" vertical="center" wrapText="1"/>
    </xf>
    <xf numFmtId="0" fontId="44" fillId="0" borderId="73" xfId="6" applyBorder="1" applyAlignment="1">
      <alignment vertical="center"/>
    </xf>
    <xf numFmtId="0" fontId="44" fillId="0" borderId="0" xfId="6" applyBorder="1" applyAlignment="1">
      <alignment vertical="center"/>
    </xf>
    <xf numFmtId="0" fontId="47" fillId="0" borderId="0" xfId="6" applyFont="1" applyAlignment="1">
      <alignment vertical="center"/>
    </xf>
    <xf numFmtId="0" fontId="12" fillId="0" borderId="0" xfId="0" applyFont="1" applyFill="1" applyBorder="1" applyAlignment="1">
      <alignment horizontal="left" vertical="center"/>
    </xf>
    <xf numFmtId="0" fontId="25" fillId="0" borderId="25" xfId="0" applyFont="1" applyFill="1" applyBorder="1" applyAlignment="1">
      <alignment horizontal="left" vertical="center" wrapText="1"/>
    </xf>
    <xf numFmtId="0" fontId="44" fillId="0" borderId="0" xfId="0" applyFont="1" applyFill="1" applyBorder="1" applyAlignment="1">
      <alignment vertical="center"/>
    </xf>
    <xf numFmtId="0" fontId="51" fillId="0" borderId="0" xfId="1" applyFont="1" applyFill="1" applyBorder="1" applyAlignment="1" applyProtection="1">
      <alignment vertical="center"/>
    </xf>
    <xf numFmtId="0" fontId="51" fillId="0" borderId="0" xfId="1" applyFont="1" applyFill="1" applyBorder="1" applyAlignment="1" applyProtection="1">
      <alignment vertical="top"/>
    </xf>
    <xf numFmtId="0" fontId="40" fillId="0" borderId="0" xfId="0" applyFont="1" applyBorder="1" applyAlignment="1">
      <alignment horizontal="center"/>
    </xf>
    <xf numFmtId="0" fontId="0" fillId="0" borderId="0" xfId="0" applyBorder="1" applyAlignment="1">
      <alignment horizontal="center"/>
    </xf>
    <xf numFmtId="0" fontId="0" fillId="0" borderId="0" xfId="0" applyAlignment="1">
      <alignment horizontal="center"/>
    </xf>
    <xf numFmtId="0" fontId="41" fillId="0" borderId="7" xfId="0" applyFont="1" applyBorder="1" applyAlignment="1">
      <alignment horizontal="center" vertical="top"/>
    </xf>
    <xf numFmtId="0" fontId="0" fillId="0" borderId="10" xfId="0" applyBorder="1" applyAlignment="1">
      <alignment horizontal="center"/>
    </xf>
    <xf numFmtId="0" fontId="9" fillId="0" borderId="10" xfId="0" applyFont="1" applyBorder="1" applyAlignment="1">
      <alignment horizontal="center"/>
    </xf>
    <xf numFmtId="0" fontId="39" fillId="0" borderId="10" xfId="0" applyFont="1" applyBorder="1" applyAlignment="1">
      <alignment horizontal="center"/>
    </xf>
    <xf numFmtId="0" fontId="10" fillId="0" borderId="0" xfId="1" applyFill="1" applyBorder="1" applyAlignment="1" applyProtection="1">
      <alignment vertical="center"/>
    </xf>
    <xf numFmtId="0" fontId="50" fillId="0" borderId="0" xfId="4" applyFont="1" applyBorder="1" applyAlignment="1">
      <alignment vertical="center"/>
    </xf>
    <xf numFmtId="0" fontId="13" fillId="0" borderId="0" xfId="4" applyFont="1" applyAlignment="1">
      <alignment vertical="center"/>
    </xf>
    <xf numFmtId="0" fontId="13" fillId="0" borderId="0" xfId="4" applyFont="1" applyBorder="1" applyAlignment="1">
      <alignment horizontal="left" vertical="center"/>
    </xf>
    <xf numFmtId="0" fontId="13" fillId="0" borderId="0" xfId="4" applyFont="1" applyBorder="1" applyAlignment="1">
      <alignment vertical="center"/>
    </xf>
    <xf numFmtId="43" fontId="13" fillId="0" borderId="0" xfId="2" applyFont="1" applyAlignment="1">
      <alignment vertical="center"/>
    </xf>
    <xf numFmtId="0" fontId="15" fillId="0" borderId="0" xfId="0" applyFont="1" applyFill="1" applyBorder="1" applyAlignment="1">
      <alignment horizontal="left" vertical="center"/>
    </xf>
    <xf numFmtId="9" fontId="14" fillId="0" borderId="0" xfId="5" applyFont="1" applyFill="1" applyBorder="1" applyAlignment="1">
      <alignment horizontal="right" vertical="center"/>
    </xf>
    <xf numFmtId="0" fontId="12" fillId="0" borderId="0" xfId="0" applyFont="1" applyFill="1" applyBorder="1" applyAlignment="1">
      <alignment vertical="center"/>
    </xf>
    <xf numFmtId="0" fontId="0" fillId="0" borderId="0" xfId="0" applyFill="1" applyBorder="1" applyAlignment="1">
      <alignment vertical="center"/>
    </xf>
    <xf numFmtId="0" fontId="21" fillId="0" borderId="17" xfId="0" applyFont="1" applyFill="1" applyBorder="1" applyAlignment="1">
      <alignment horizontal="center" vertical="center"/>
    </xf>
    <xf numFmtId="0" fontId="22" fillId="0" borderId="18" xfId="0" applyFont="1" applyFill="1" applyBorder="1" applyAlignment="1">
      <alignment horizontal="center" vertical="center"/>
    </xf>
    <xf numFmtId="9" fontId="16" fillId="0" borderId="0" xfId="5" applyFont="1" applyFill="1" applyBorder="1" applyAlignment="1">
      <alignment horizontal="right" vertical="center"/>
    </xf>
    <xf numFmtId="0" fontId="23" fillId="0" borderId="0" xfId="0" applyFont="1" applyFill="1" applyBorder="1" applyAlignment="1">
      <alignment vertical="center"/>
    </xf>
    <xf numFmtId="0" fontId="14" fillId="0" borderId="0" xfId="0" applyFont="1" applyFill="1" applyBorder="1" applyAlignment="1">
      <alignment vertical="center"/>
    </xf>
    <xf numFmtId="0" fontId="16" fillId="0" borderId="5" xfId="0" applyFont="1" applyFill="1" applyBorder="1" applyAlignment="1">
      <alignment horizontal="centerContinuous" vertical="center"/>
    </xf>
    <xf numFmtId="0" fontId="16" fillId="0" borderId="19" xfId="0" applyFont="1" applyFill="1" applyBorder="1" applyAlignment="1">
      <alignment horizontal="center" vertical="center"/>
    </xf>
    <xf numFmtId="0" fontId="19" fillId="0" borderId="0" xfId="0" applyFont="1" applyFill="1" applyBorder="1" applyAlignment="1">
      <alignment vertical="center" wrapText="1"/>
    </xf>
    <xf numFmtId="40" fontId="30" fillId="0" borderId="15" xfId="3" applyNumberFormat="1" applyFont="1" applyFill="1" applyBorder="1" applyAlignment="1">
      <alignment horizontal="right" vertical="center"/>
    </xf>
    <xf numFmtId="0" fontId="19" fillId="0" borderId="22" xfId="0" applyFont="1" applyFill="1" applyBorder="1" applyAlignment="1">
      <alignment horizontal="center" vertical="center" wrapText="1"/>
    </xf>
    <xf numFmtId="0" fontId="13" fillId="0" borderId="23" xfId="0" applyFont="1" applyFill="1" applyBorder="1" applyAlignment="1">
      <alignment horizontal="center" vertical="center"/>
    </xf>
    <xf numFmtId="0" fontId="15" fillId="0" borderId="23" xfId="0" applyFont="1" applyFill="1" applyBorder="1" applyAlignment="1">
      <alignment horizontal="center" vertical="center"/>
    </xf>
    <xf numFmtId="0" fontId="19" fillId="0" borderId="24" xfId="0" applyFont="1" applyFill="1" applyBorder="1" applyAlignment="1">
      <alignment horizontal="right" vertical="center" wrapText="1"/>
    </xf>
    <xf numFmtId="40" fontId="30" fillId="0" borderId="14" xfId="3" applyNumberFormat="1" applyFont="1" applyFill="1" applyBorder="1" applyAlignment="1">
      <alignment horizontal="right" vertical="center"/>
    </xf>
    <xf numFmtId="40" fontId="31" fillId="0" borderId="14" xfId="3" applyNumberFormat="1" applyFont="1" applyFill="1" applyBorder="1" applyAlignment="1">
      <alignment horizontal="right" vertical="center"/>
    </xf>
    <xf numFmtId="167" fontId="13" fillId="0" borderId="26" xfId="0" applyNumberFormat="1" applyFont="1" applyFill="1" applyBorder="1" applyAlignment="1">
      <alignment horizontal="right" vertical="center"/>
    </xf>
    <xf numFmtId="180" fontId="27" fillId="0" borderId="27" xfId="0" applyNumberFormat="1" applyFont="1" applyFill="1" applyBorder="1" applyAlignment="1">
      <alignment horizontal="center" vertical="center"/>
    </xf>
    <xf numFmtId="167" fontId="15" fillId="0" borderId="29" xfId="0" applyNumberFormat="1" applyFont="1" applyFill="1" applyBorder="1" applyAlignment="1">
      <alignment horizontal="right" vertical="center"/>
    </xf>
    <xf numFmtId="166" fontId="43" fillId="0" borderId="14" xfId="2" applyNumberFormat="1" applyFont="1" applyFill="1" applyBorder="1" applyAlignment="1">
      <alignment horizontal="right" vertical="center"/>
    </xf>
    <xf numFmtId="0" fontId="9" fillId="0" borderId="0" xfId="0" applyFont="1" applyFill="1" applyBorder="1" applyAlignment="1">
      <alignment vertical="center"/>
    </xf>
    <xf numFmtId="0" fontId="15" fillId="0" borderId="0" xfId="0" applyFont="1" applyFill="1" applyBorder="1" applyAlignment="1">
      <alignment horizontal="center" vertical="center"/>
    </xf>
    <xf numFmtId="9" fontId="35" fillId="0" borderId="0" xfId="5" applyFont="1" applyFill="1" applyBorder="1" applyAlignment="1">
      <alignment horizontal="right" vertical="center"/>
    </xf>
    <xf numFmtId="2" fontId="35" fillId="0" borderId="0" xfId="0" applyNumberFormat="1" applyFont="1" applyFill="1" applyBorder="1" applyAlignment="1">
      <alignment horizontal="center" vertical="center"/>
    </xf>
    <xf numFmtId="0" fontId="35" fillId="0" borderId="0" xfId="0" applyFont="1" applyFill="1" applyBorder="1" applyAlignment="1">
      <alignment horizontal="left" vertical="center"/>
    </xf>
    <xf numFmtId="0" fontId="19" fillId="0" borderId="0" xfId="0" applyFont="1" applyFill="1" applyBorder="1" applyAlignment="1">
      <alignment horizontal="center" vertical="center" wrapText="1"/>
    </xf>
    <xf numFmtId="169" fontId="36" fillId="0" borderId="0" xfId="2" applyNumberFormat="1" applyFont="1" applyFill="1" applyBorder="1" applyAlignment="1">
      <alignment horizontal="centerContinuous" vertical="center"/>
    </xf>
    <xf numFmtId="167" fontId="37" fillId="0" borderId="33" xfId="3" applyNumberFormat="1" applyFont="1" applyFill="1" applyBorder="1" applyAlignment="1">
      <alignment vertical="center"/>
    </xf>
    <xf numFmtId="167" fontId="37" fillId="0" borderId="34" xfId="3" applyNumberFormat="1" applyFont="1" applyFill="1" applyBorder="1" applyAlignment="1">
      <alignment horizontal="right" vertical="center"/>
    </xf>
    <xf numFmtId="0" fontId="14" fillId="0" borderId="20" xfId="0" applyFont="1" applyFill="1" applyBorder="1" applyAlignment="1">
      <alignment vertical="center"/>
    </xf>
    <xf numFmtId="170" fontId="24" fillId="0" borderId="30" xfId="0" applyNumberFormat="1" applyFont="1" applyFill="1" applyBorder="1" applyAlignment="1">
      <alignment vertical="center"/>
    </xf>
    <xf numFmtId="3" fontId="12" fillId="0" borderId="0" xfId="0" applyNumberFormat="1" applyFont="1" applyFill="1" applyBorder="1" applyAlignment="1">
      <alignment vertical="center"/>
    </xf>
    <xf numFmtId="0" fontId="14" fillId="0" borderId="25" xfId="0" applyFont="1" applyFill="1" applyBorder="1" applyAlignment="1">
      <alignment vertical="center"/>
    </xf>
    <xf numFmtId="171" fontId="24" fillId="0" borderId="26" xfId="0" applyNumberFormat="1" applyFont="1" applyFill="1" applyBorder="1" applyAlignment="1">
      <alignment vertical="center"/>
    </xf>
    <xf numFmtId="4" fontId="14" fillId="0" borderId="0" xfId="0" applyNumberFormat="1" applyFont="1" applyFill="1" applyBorder="1" applyAlignment="1">
      <alignment horizontal="center"/>
    </xf>
    <xf numFmtId="2" fontId="14" fillId="0" borderId="0" xfId="0" applyNumberFormat="1" applyFont="1" applyFill="1" applyBorder="1" applyAlignment="1">
      <alignment horizontal="center" vertical="center"/>
    </xf>
    <xf numFmtId="0" fontId="46" fillId="0" borderId="0" xfId="9" applyFill="1" applyBorder="1" applyAlignment="1">
      <alignment vertical="center"/>
    </xf>
    <xf numFmtId="0" fontId="12" fillId="0" borderId="0" xfId="0" applyFont="1" applyFill="1" applyAlignment="1">
      <alignment vertical="center"/>
    </xf>
    <xf numFmtId="172" fontId="15" fillId="0" borderId="26" xfId="0" applyNumberFormat="1" applyFont="1" applyFill="1" applyBorder="1" applyAlignment="1">
      <alignment vertical="center"/>
    </xf>
    <xf numFmtId="3" fontId="12" fillId="0" borderId="0" xfId="0" applyNumberFormat="1" applyFont="1" applyFill="1" applyBorder="1"/>
    <xf numFmtId="2" fontId="14" fillId="0" borderId="0" xfId="0" applyNumberFormat="1" applyFont="1" applyFill="1" applyBorder="1" applyAlignment="1">
      <alignment horizontal="center"/>
    </xf>
    <xf numFmtId="40" fontId="46" fillId="0" borderId="0" xfId="9" applyNumberFormat="1" applyFill="1" applyBorder="1" applyAlignment="1">
      <alignment vertical="center"/>
    </xf>
    <xf numFmtId="177" fontId="26" fillId="0" borderId="26" xfId="5" applyNumberFormat="1" applyFont="1" applyFill="1" applyBorder="1" applyAlignment="1">
      <alignment vertical="center"/>
    </xf>
    <xf numFmtId="0" fontId="12" fillId="0" borderId="0" xfId="0" applyFont="1" applyFill="1" applyBorder="1" applyAlignment="1">
      <alignment horizontal="left"/>
    </xf>
    <xf numFmtId="0" fontId="46" fillId="0" borderId="0" xfId="9" applyFill="1"/>
    <xf numFmtId="0" fontId="14" fillId="0" borderId="37" xfId="0" applyFont="1" applyFill="1" applyBorder="1" applyAlignment="1">
      <alignment vertical="center"/>
    </xf>
    <xf numFmtId="0" fontId="12" fillId="0" borderId="0" xfId="0" applyFont="1" applyFill="1"/>
    <xf numFmtId="0" fontId="14" fillId="0" borderId="38" xfId="0" applyFont="1" applyFill="1" applyBorder="1" applyAlignment="1">
      <alignment vertical="center"/>
    </xf>
    <xf numFmtId="170" fontId="15" fillId="0" borderId="30" xfId="0" applyNumberFormat="1" applyFont="1" applyFill="1" applyBorder="1" applyAlignment="1">
      <alignment vertical="center"/>
    </xf>
    <xf numFmtId="2" fontId="12" fillId="0" borderId="0" xfId="0" applyNumberFormat="1" applyFont="1" applyFill="1" applyBorder="1" applyAlignment="1">
      <alignment horizontal="right" vertical="center"/>
    </xf>
    <xf numFmtId="0" fontId="16" fillId="0" borderId="39" xfId="0" applyFont="1" applyFill="1" applyBorder="1" applyAlignment="1">
      <alignment horizontal="center" vertical="center"/>
    </xf>
    <xf numFmtId="0" fontId="16" fillId="0" borderId="23" xfId="0" applyFont="1" applyFill="1" applyBorder="1" applyAlignment="1">
      <alignment horizontal="center" vertical="center"/>
    </xf>
    <xf numFmtId="0" fontId="16" fillId="0" borderId="24" xfId="0" applyFont="1" applyFill="1" applyBorder="1" applyAlignment="1">
      <alignment horizontal="center" vertical="center"/>
    </xf>
    <xf numFmtId="0" fontId="12" fillId="0" borderId="15" xfId="0" applyFont="1" applyFill="1" applyBorder="1" applyAlignment="1">
      <alignment vertical="center"/>
    </xf>
    <xf numFmtId="170" fontId="24" fillId="0" borderId="14" xfId="0" applyNumberFormat="1" applyFont="1" applyFill="1" applyBorder="1" applyAlignment="1">
      <alignment vertical="center"/>
    </xf>
    <xf numFmtId="0" fontId="13" fillId="0" borderId="14" xfId="0" applyFont="1" applyFill="1" applyBorder="1" applyAlignment="1">
      <alignment vertical="center"/>
    </xf>
    <xf numFmtId="0" fontId="13" fillId="0" borderId="26" xfId="0" applyFont="1" applyFill="1" applyBorder="1" applyAlignment="1">
      <alignment vertical="center"/>
    </xf>
    <xf numFmtId="9" fontId="14" fillId="0" borderId="0" xfId="5" applyFont="1" applyFill="1" applyBorder="1" applyAlignment="1">
      <alignment horizontal="left" vertical="center"/>
    </xf>
    <xf numFmtId="0" fontId="12" fillId="0" borderId="14" xfId="0" applyFont="1" applyFill="1" applyBorder="1" applyAlignment="1">
      <alignment vertical="center"/>
    </xf>
    <xf numFmtId="4" fontId="13" fillId="0" borderId="14" xfId="0" applyNumberFormat="1" applyFont="1" applyFill="1" applyBorder="1" applyAlignment="1">
      <alignment vertical="center"/>
    </xf>
    <xf numFmtId="0" fontId="24" fillId="0" borderId="14" xfId="0" applyFont="1" applyFill="1" applyBorder="1" applyAlignment="1">
      <alignment vertical="center"/>
    </xf>
    <xf numFmtId="9" fontId="13" fillId="0" borderId="0" xfId="5" applyFont="1" applyFill="1" applyBorder="1" applyAlignment="1">
      <alignment horizontal="left" vertical="center"/>
    </xf>
    <xf numFmtId="170" fontId="13" fillId="0" borderId="14" xfId="0" applyNumberFormat="1" applyFont="1" applyFill="1" applyBorder="1" applyAlignment="1">
      <alignment vertical="center"/>
    </xf>
    <xf numFmtId="2" fontId="0" fillId="0" borderId="0" xfId="0" applyNumberFormat="1" applyFill="1" applyBorder="1" applyAlignment="1">
      <alignment vertical="center"/>
    </xf>
    <xf numFmtId="167" fontId="24" fillId="0" borderId="26" xfId="0" applyNumberFormat="1" applyFont="1" applyFill="1" applyBorder="1" applyAlignment="1">
      <alignment vertical="center"/>
    </xf>
    <xf numFmtId="167" fontId="13" fillId="0" borderId="26" xfId="0" applyNumberFormat="1" applyFont="1" applyFill="1" applyBorder="1" applyAlignment="1">
      <alignment vertical="center"/>
    </xf>
    <xf numFmtId="43" fontId="16" fillId="0" borderId="0" xfId="2" applyFont="1" applyFill="1" applyBorder="1" applyAlignment="1">
      <alignment vertical="center"/>
    </xf>
    <xf numFmtId="167" fontId="32" fillId="0" borderId="26" xfId="0" applyNumberFormat="1" applyFont="1" applyFill="1" applyBorder="1" applyAlignment="1">
      <alignment vertical="center"/>
    </xf>
    <xf numFmtId="43" fontId="14" fillId="0" borderId="0" xfId="2" applyFont="1" applyFill="1" applyBorder="1" applyAlignment="1">
      <alignment vertical="center"/>
    </xf>
    <xf numFmtId="0" fontId="13" fillId="0" borderId="16" xfId="0" applyFont="1" applyFill="1" applyBorder="1" applyAlignment="1">
      <alignment vertical="center"/>
    </xf>
    <xf numFmtId="0" fontId="12" fillId="0" borderId="28" xfId="0" applyFont="1" applyFill="1" applyBorder="1" applyAlignment="1">
      <alignment vertical="center"/>
    </xf>
    <xf numFmtId="0" fontId="12" fillId="0" borderId="27" xfId="0" applyFont="1" applyFill="1" applyBorder="1" applyAlignment="1">
      <alignment vertical="center"/>
    </xf>
    <xf numFmtId="0" fontId="13" fillId="0" borderId="40" xfId="0" applyFont="1" applyFill="1" applyBorder="1" applyAlignment="1">
      <alignment vertical="center"/>
    </xf>
    <xf numFmtId="169" fontId="32" fillId="0" borderId="14" xfId="2" applyNumberFormat="1" applyFont="1" applyFill="1" applyBorder="1" applyAlignment="1">
      <alignment horizontal="center" vertical="center"/>
    </xf>
    <xf numFmtId="169" fontId="32" fillId="0" borderId="26" xfId="2" applyNumberFormat="1" applyFont="1" applyFill="1" applyBorder="1" applyAlignment="1">
      <alignment horizontal="center" vertical="center"/>
    </xf>
    <xf numFmtId="169" fontId="11" fillId="0" borderId="26" xfId="2" applyNumberFormat="1" applyFont="1" applyFill="1" applyBorder="1" applyAlignment="1">
      <alignment horizontal="center" vertical="center"/>
    </xf>
    <xf numFmtId="169" fontId="11" fillId="0" borderId="27" xfId="2" applyNumberFormat="1" applyFont="1" applyFill="1" applyBorder="1" applyAlignment="1">
      <alignment horizontal="center" vertical="top"/>
    </xf>
    <xf numFmtId="169" fontId="11" fillId="0" borderId="29" xfId="2" applyNumberFormat="1" applyFont="1" applyFill="1" applyBorder="1" applyAlignment="1">
      <alignment horizontal="center" vertical="top"/>
    </xf>
    <xf numFmtId="0" fontId="44" fillId="0" borderId="11" xfId="0" applyFont="1" applyFill="1" applyBorder="1" applyAlignment="1">
      <alignment vertical="center"/>
    </xf>
    <xf numFmtId="0" fontId="44" fillId="0" borderId="12" xfId="0" applyFont="1" applyFill="1" applyBorder="1" applyAlignment="1">
      <alignment vertical="center"/>
    </xf>
    <xf numFmtId="40" fontId="32" fillId="3" borderId="27" xfId="3" applyNumberFormat="1" applyFont="1" applyFill="1" applyBorder="1" applyAlignment="1">
      <alignment horizontal="right" vertical="center"/>
    </xf>
    <xf numFmtId="40" fontId="32" fillId="3" borderId="40" xfId="3" applyNumberFormat="1" applyFont="1" applyFill="1" applyBorder="1" applyAlignment="1">
      <alignment horizontal="right" vertical="center"/>
    </xf>
    <xf numFmtId="40" fontId="32" fillId="3" borderId="29" xfId="3" applyNumberFormat="1" applyFont="1" applyFill="1" applyBorder="1" applyAlignment="1">
      <alignment horizontal="right" vertical="center"/>
    </xf>
    <xf numFmtId="40" fontId="32" fillId="3" borderId="32" xfId="3" applyNumberFormat="1" applyFont="1" applyFill="1" applyBorder="1" applyAlignment="1">
      <alignment horizontal="right" vertical="center"/>
    </xf>
    <xf numFmtId="40" fontId="23" fillId="3" borderId="32" xfId="3" applyNumberFormat="1" applyFont="1" applyFill="1" applyBorder="1" applyAlignment="1">
      <alignment vertical="center"/>
    </xf>
    <xf numFmtId="40" fontId="23" fillId="3" borderId="41" xfId="3" applyNumberFormat="1" applyFont="1" applyFill="1" applyBorder="1" applyAlignment="1">
      <alignment horizontal="right" vertical="center"/>
    </xf>
    <xf numFmtId="0" fontId="40" fillId="0" borderId="0" xfId="0" applyFont="1" applyFill="1" applyBorder="1" applyAlignment="1">
      <alignment vertical="center"/>
    </xf>
    <xf numFmtId="9" fontId="0" fillId="0" borderId="0" xfId="5" applyFont="1" applyFill="1" applyBorder="1" applyAlignment="1">
      <alignment vertical="center"/>
    </xf>
    <xf numFmtId="40" fontId="0" fillId="0" borderId="0" xfId="0" applyNumberFormat="1" applyFill="1" applyBorder="1" applyAlignment="1">
      <alignment vertical="center"/>
    </xf>
    <xf numFmtId="0" fontId="11" fillId="0" borderId="0" xfId="0" applyFont="1" applyBorder="1" applyAlignment="1">
      <alignment vertical="center"/>
    </xf>
    <xf numFmtId="169" fontId="11" fillId="0" borderId="79" xfId="2" applyNumberFormat="1" applyFont="1" applyFill="1" applyBorder="1" applyAlignment="1">
      <alignment horizontal="left" vertical="top"/>
    </xf>
    <xf numFmtId="0" fontId="9" fillId="0" borderId="0" xfId="0" applyFont="1" applyBorder="1"/>
    <xf numFmtId="175" fontId="11" fillId="0" borderId="0" xfId="0" applyNumberFormat="1" applyFont="1" applyBorder="1" applyAlignment="1">
      <alignment horizontal="left" vertical="center"/>
    </xf>
    <xf numFmtId="0" fontId="15" fillId="0" borderId="87" xfId="0" applyFont="1" applyFill="1" applyBorder="1" applyAlignment="1">
      <alignment vertical="center"/>
    </xf>
    <xf numFmtId="0" fontId="15" fillId="0" borderId="88" xfId="0" applyFont="1" applyFill="1" applyBorder="1" applyAlignment="1">
      <alignment vertical="center"/>
    </xf>
    <xf numFmtId="0" fontId="13" fillId="0" borderId="89" xfId="0" applyFont="1" applyFill="1" applyBorder="1" applyAlignment="1">
      <alignment vertical="center"/>
    </xf>
    <xf numFmtId="0" fontId="13" fillId="0" borderId="88" xfId="0" applyFont="1" applyFill="1" applyBorder="1" applyAlignment="1">
      <alignment vertical="center"/>
    </xf>
    <xf numFmtId="43" fontId="26" fillId="0" borderId="0" xfId="2" applyFont="1" applyFill="1" applyBorder="1" applyAlignment="1">
      <alignment horizontal="center" vertical="center"/>
    </xf>
    <xf numFmtId="0" fontId="11" fillId="0" borderId="0" xfId="0" applyFont="1" applyBorder="1" applyAlignment="1">
      <alignment vertical="center"/>
    </xf>
    <xf numFmtId="181" fontId="42" fillId="0" borderId="14" xfId="0" applyNumberFormat="1" applyFont="1" applyFill="1" applyBorder="1" applyAlignment="1">
      <alignment vertical="center" wrapText="1"/>
    </xf>
    <xf numFmtId="169" fontId="42" fillId="0" borderId="14" xfId="0" applyNumberFormat="1" applyFont="1" applyFill="1" applyBorder="1" applyAlignment="1">
      <alignment vertical="center" wrapText="1"/>
    </xf>
    <xf numFmtId="0" fontId="0" fillId="0" borderId="0" xfId="0" applyFill="1" applyBorder="1"/>
    <xf numFmtId="166" fontId="13" fillId="0" borderId="0" xfId="0" applyNumberFormat="1" applyFont="1" applyFill="1" applyBorder="1" applyAlignment="1">
      <alignment vertical="center"/>
    </xf>
    <xf numFmtId="180" fontId="14" fillId="0" borderId="0" xfId="0" applyNumberFormat="1" applyFont="1" applyFill="1" applyBorder="1" applyAlignment="1">
      <alignment horizontal="center" vertical="center"/>
    </xf>
    <xf numFmtId="0" fontId="32" fillId="0" borderId="0" xfId="0" applyFont="1" applyFill="1" applyBorder="1" applyAlignment="1">
      <alignment horizontal="center" vertical="center"/>
    </xf>
    <xf numFmtId="0" fontId="44" fillId="0" borderId="80" xfId="0" applyFont="1" applyBorder="1"/>
    <xf numFmtId="0" fontId="44" fillId="0" borderId="0" xfId="18" applyBorder="1" applyAlignment="1">
      <alignment vertical="center"/>
    </xf>
    <xf numFmtId="0" fontId="10" fillId="0" borderId="16" xfId="1" applyBorder="1" applyAlignment="1" applyProtection="1">
      <alignment horizontal="left"/>
    </xf>
    <xf numFmtId="0" fontId="10" fillId="0" borderId="0" xfId="1" applyBorder="1" applyAlignment="1" applyProtection="1">
      <alignment vertical="center"/>
    </xf>
    <xf numFmtId="180" fontId="0" fillId="0" borderId="0" xfId="0" applyNumberFormat="1" applyFill="1" applyBorder="1" applyAlignment="1">
      <alignment vertical="center"/>
    </xf>
    <xf numFmtId="0" fontId="9" fillId="0" borderId="79" xfId="1" applyFont="1" applyBorder="1" applyAlignment="1" applyProtection="1">
      <alignment horizontal="left"/>
    </xf>
    <xf numFmtId="0" fontId="10" fillId="0" borderId="16" xfId="1" quotePrefix="1" applyBorder="1" applyAlignment="1" applyProtection="1">
      <alignment horizontal="left"/>
    </xf>
    <xf numFmtId="169" fontId="10" fillId="0" borderId="26" xfId="1" applyNumberFormat="1" applyFill="1" applyBorder="1" applyAlignment="1" applyProtection="1">
      <alignment horizontal="center" vertical="center"/>
    </xf>
    <xf numFmtId="169" fontId="10" fillId="0" borderId="29" xfId="1" applyNumberFormat="1" applyFill="1" applyBorder="1" applyAlignment="1" applyProtection="1">
      <alignment horizontal="center" vertical="top"/>
    </xf>
    <xf numFmtId="176" fontId="24" fillId="0" borderId="14" xfId="5" applyNumberFormat="1" applyFont="1" applyFill="1" applyBorder="1" applyAlignment="1">
      <alignment horizontal="center"/>
    </xf>
    <xf numFmtId="0" fontId="9" fillId="0" borderId="79" xfId="1" applyFont="1" applyBorder="1" applyAlignment="1" applyProtection="1">
      <alignment horizontal="left"/>
    </xf>
    <xf numFmtId="0" fontId="9" fillId="0" borderId="90" xfId="1" applyFont="1" applyBorder="1" applyAlignment="1" applyProtection="1">
      <alignment horizontal="left"/>
    </xf>
    <xf numFmtId="0" fontId="11" fillId="0" borderId="0" xfId="0" applyFont="1" applyFill="1" applyBorder="1" applyAlignment="1">
      <alignment vertical="center"/>
    </xf>
    <xf numFmtId="0" fontId="13" fillId="0" borderId="12" xfId="4" applyFont="1" applyBorder="1" applyAlignment="1">
      <alignment vertical="center"/>
    </xf>
    <xf numFmtId="0" fontId="15" fillId="28" borderId="0" xfId="4" applyFont="1" applyFill="1" applyBorder="1" applyAlignment="1">
      <alignment horizontal="left" vertical="center"/>
    </xf>
    <xf numFmtId="0" fontId="13" fillId="0" borderId="8" xfId="4" applyFont="1" applyBorder="1" applyAlignment="1">
      <alignment vertical="center"/>
    </xf>
    <xf numFmtId="0" fontId="13" fillId="0" borderId="11" xfId="4" applyFont="1" applyBorder="1" applyAlignment="1">
      <alignment vertical="center"/>
    </xf>
    <xf numFmtId="0" fontId="13" fillId="0" borderId="3" xfId="4" applyFont="1" applyBorder="1" applyAlignment="1">
      <alignment vertical="center"/>
    </xf>
    <xf numFmtId="0" fontId="13" fillId="28" borderId="0" xfId="4" applyFont="1" applyFill="1" applyBorder="1" applyAlignment="1">
      <alignment vertical="center"/>
    </xf>
    <xf numFmtId="0" fontId="13" fillId="28" borderId="0" xfId="4" applyFont="1" applyFill="1" applyBorder="1" applyAlignment="1">
      <alignment horizontal="left" vertical="center"/>
    </xf>
    <xf numFmtId="0" fontId="13" fillId="0" borderId="12" xfId="4" applyFont="1" applyBorder="1" applyAlignment="1">
      <alignment horizontal="left" vertical="center"/>
    </xf>
    <xf numFmtId="0" fontId="32" fillId="28" borderId="0" xfId="4" applyFont="1" applyFill="1" applyBorder="1" applyAlignment="1">
      <alignment vertical="center"/>
    </xf>
    <xf numFmtId="0" fontId="32" fillId="28" borderId="0" xfId="4" applyFont="1" applyFill="1" applyBorder="1" applyAlignment="1">
      <alignment horizontal="left" vertical="center"/>
    </xf>
    <xf numFmtId="0" fontId="13" fillId="0" borderId="7" xfId="4" applyFont="1" applyBorder="1" applyAlignment="1">
      <alignment vertical="center"/>
    </xf>
    <xf numFmtId="0" fontId="13" fillId="0" borderId="13" xfId="4" applyFont="1" applyBorder="1" applyAlignment="1">
      <alignment vertical="center"/>
    </xf>
    <xf numFmtId="0" fontId="9" fillId="0" borderId="10" xfId="19" applyBorder="1"/>
    <xf numFmtId="0" fontId="9" fillId="0" borderId="10" xfId="19" applyBorder="1" applyAlignment="1">
      <alignment horizontal="center"/>
    </xf>
    <xf numFmtId="0" fontId="9" fillId="0" borderId="10" xfId="19" applyFont="1" applyBorder="1"/>
    <xf numFmtId="0" fontId="9" fillId="0" borderId="5" xfId="19" applyFill="1" applyBorder="1"/>
    <xf numFmtId="0" fontId="9" fillId="0" borderId="0" xfId="19"/>
    <xf numFmtId="2" fontId="74" fillId="3" borderId="10" xfId="19" applyNumberFormat="1" applyFont="1" applyFill="1" applyBorder="1"/>
    <xf numFmtId="9" fontId="9" fillId="29" borderId="0" xfId="5" applyFont="1" applyFill="1"/>
    <xf numFmtId="2" fontId="9" fillId="0" borderId="0" xfId="19" applyNumberFormat="1"/>
    <xf numFmtId="2" fontId="7" fillId="30" borderId="10" xfId="19" applyNumberFormat="1" applyFont="1" applyFill="1" applyBorder="1"/>
    <xf numFmtId="2" fontId="9" fillId="0" borderId="10" xfId="19" applyNumberFormat="1" applyFill="1" applyBorder="1"/>
    <xf numFmtId="0" fontId="9" fillId="0" borderId="10" xfId="19" applyFont="1" applyFill="1" applyBorder="1"/>
    <xf numFmtId="0" fontId="9" fillId="0" borderId="10" xfId="19" applyFill="1" applyBorder="1" applyAlignment="1">
      <alignment horizontal="center"/>
    </xf>
    <xf numFmtId="0" fontId="9" fillId="0" borderId="10" xfId="19" applyFill="1" applyBorder="1"/>
    <xf numFmtId="9" fontId="0" fillId="0" borderId="0" xfId="5" applyFont="1"/>
    <xf numFmtId="0" fontId="9" fillId="0" borderId="5" xfId="19" applyFont="1" applyFill="1" applyBorder="1"/>
    <xf numFmtId="0" fontId="9" fillId="29" borderId="0" xfId="19" applyFont="1" applyFill="1"/>
    <xf numFmtId="0" fontId="9" fillId="0" borderId="56" xfId="19" applyBorder="1"/>
    <xf numFmtId="2" fontId="9" fillId="29" borderId="0" xfId="19" applyNumberFormat="1" applyFont="1" applyFill="1"/>
    <xf numFmtId="0" fontId="9" fillId="0" borderId="0" xfId="19" applyFont="1"/>
    <xf numFmtId="2" fontId="9" fillId="3" borderId="0" xfId="19" applyNumberFormat="1" applyFill="1"/>
    <xf numFmtId="4" fontId="9" fillId="0" borderId="0" xfId="19" applyNumberFormat="1"/>
    <xf numFmtId="0" fontId="9" fillId="0" borderId="0" xfId="0" applyFont="1" applyFill="1"/>
    <xf numFmtId="0" fontId="9" fillId="0" borderId="0" xfId="0" applyFont="1" applyFill="1" applyBorder="1"/>
    <xf numFmtId="0" fontId="15" fillId="0" borderId="0" xfId="4" applyFont="1" applyBorder="1" applyAlignment="1">
      <alignment vertical="center"/>
    </xf>
    <xf numFmtId="0" fontId="32" fillId="0" borderId="12" xfId="4" applyFont="1" applyBorder="1" applyAlignment="1">
      <alignment vertical="center"/>
    </xf>
    <xf numFmtId="0" fontId="13" fillId="0" borderId="4" xfId="4" applyFont="1" applyBorder="1" applyAlignment="1">
      <alignment vertical="center"/>
    </xf>
    <xf numFmtId="0" fontId="13" fillId="0" borderId="6" xfId="4" applyFont="1" applyBorder="1" applyAlignment="1">
      <alignment vertical="center"/>
    </xf>
    <xf numFmtId="0" fontId="76" fillId="0" borderId="0" xfId="135" applyFont="1"/>
    <xf numFmtId="0" fontId="77" fillId="0" borderId="0" xfId="135" applyFont="1"/>
    <xf numFmtId="0" fontId="40" fillId="0" borderId="113" xfId="135" applyFont="1" applyFill="1" applyBorder="1" applyAlignment="1">
      <alignment horizontal="left" vertical="center"/>
    </xf>
    <xf numFmtId="0" fontId="40" fillId="0" borderId="43" xfId="135" applyFont="1" applyFill="1" applyBorder="1" applyAlignment="1">
      <alignment horizontal="left" vertical="center"/>
    </xf>
    <xf numFmtId="0" fontId="40" fillId="0" borderId="0" xfId="135" applyFont="1" applyFill="1" applyBorder="1" applyAlignment="1">
      <alignment horizontal="left" vertical="center"/>
    </xf>
    <xf numFmtId="0" fontId="56" fillId="0" borderId="114" xfId="135" applyFont="1" applyFill="1" applyBorder="1" applyAlignment="1"/>
    <xf numFmtId="0" fontId="40" fillId="0" borderId="0" xfId="135" applyFont="1" applyFill="1" applyBorder="1" applyAlignment="1">
      <alignment vertical="center" wrapText="1"/>
    </xf>
    <xf numFmtId="0" fontId="78" fillId="0" borderId="0" xfId="135" applyFont="1" applyFill="1" applyBorder="1" applyAlignment="1">
      <alignment horizontal="center" vertical="center"/>
    </xf>
    <xf numFmtId="0" fontId="40" fillId="0" borderId="117" xfId="135" applyFont="1" applyFill="1" applyBorder="1" applyAlignment="1">
      <alignment vertical="center"/>
    </xf>
    <xf numFmtId="0" fontId="9" fillId="0" borderId="117" xfId="135" applyFont="1" applyFill="1" applyBorder="1" applyAlignment="1">
      <alignment horizontal="center" vertical="center"/>
    </xf>
    <xf numFmtId="0" fontId="56" fillId="0" borderId="118" xfId="135" applyFont="1" applyFill="1" applyBorder="1" applyAlignment="1"/>
    <xf numFmtId="0" fontId="40" fillId="0" borderId="119" xfId="135" applyFont="1" applyFill="1" applyBorder="1" applyAlignment="1">
      <alignment vertical="center"/>
    </xf>
    <xf numFmtId="0" fontId="9" fillId="0" borderId="118" xfId="135" applyFont="1" applyFill="1" applyBorder="1" applyAlignment="1">
      <alignment horizontal="center" vertical="center"/>
    </xf>
    <xf numFmtId="0" fontId="40" fillId="0" borderId="117" xfId="135" applyFont="1" applyFill="1" applyBorder="1" applyAlignment="1">
      <alignment horizontal="left" vertical="center" wrapText="1"/>
    </xf>
    <xf numFmtId="2" fontId="9" fillId="0" borderId="117" xfId="135" applyNumberFormat="1" applyFont="1" applyFill="1" applyBorder="1" applyAlignment="1">
      <alignment horizontal="center" vertical="center" wrapText="1"/>
    </xf>
    <xf numFmtId="0" fontId="56" fillId="0" borderId="120" xfId="135" applyFont="1" applyFill="1" applyBorder="1" applyAlignment="1"/>
    <xf numFmtId="0" fontId="40" fillId="0" borderId="121" xfId="135" applyFont="1" applyFill="1" applyBorder="1" applyAlignment="1">
      <alignment vertical="center" wrapText="1"/>
    </xf>
    <xf numFmtId="0" fontId="9" fillId="0" borderId="122" xfId="135" applyFont="1" applyFill="1" applyBorder="1" applyAlignment="1">
      <alignment horizontal="center" vertical="center"/>
    </xf>
    <xf numFmtId="0" fontId="9" fillId="0" borderId="0" xfId="135" applyFont="1" applyFill="1" applyBorder="1" applyAlignment="1">
      <alignment horizontal="center" vertical="center"/>
    </xf>
    <xf numFmtId="0" fontId="40" fillId="0" borderId="121" xfId="135" applyFont="1" applyFill="1" applyBorder="1" applyAlignment="1">
      <alignment horizontal="left" vertical="center" wrapText="1"/>
    </xf>
    <xf numFmtId="0" fontId="40" fillId="0" borderId="121" xfId="135" applyFont="1" applyFill="1" applyBorder="1" applyAlignment="1">
      <alignment vertical="center"/>
    </xf>
    <xf numFmtId="0" fontId="9" fillId="0" borderId="121" xfId="135" applyFont="1" applyFill="1" applyBorder="1" applyAlignment="1">
      <alignment horizontal="center" vertical="center"/>
    </xf>
    <xf numFmtId="0" fontId="40" fillId="0" borderId="122" xfId="135" applyFont="1" applyFill="1" applyBorder="1" applyAlignment="1">
      <alignment vertical="center"/>
    </xf>
    <xf numFmtId="0" fontId="9" fillId="0" borderId="117" xfId="135" applyFont="1" applyFill="1" applyBorder="1" applyAlignment="1">
      <alignment horizontal="center" vertical="center" wrapText="1"/>
    </xf>
    <xf numFmtId="0" fontId="40" fillId="0" borderId="124" xfId="135" applyFont="1" applyFill="1" applyBorder="1" applyAlignment="1">
      <alignment vertical="center"/>
    </xf>
    <xf numFmtId="0" fontId="40" fillId="0" borderId="123" xfId="135" applyFont="1" applyFill="1" applyBorder="1" applyAlignment="1">
      <alignment vertical="center" wrapText="1"/>
    </xf>
    <xf numFmtId="0" fontId="56" fillId="0" borderId="0" xfId="135" applyFont="1" applyFill="1" applyBorder="1" applyAlignment="1"/>
    <xf numFmtId="0" fontId="40" fillId="0" borderId="122" xfId="135" applyFont="1" applyFill="1" applyBorder="1" applyAlignment="1">
      <alignment vertical="center" wrapText="1"/>
    </xf>
    <xf numFmtId="0" fontId="9" fillId="0" borderId="126" xfId="135" applyFont="1" applyFill="1" applyBorder="1" applyAlignment="1">
      <alignment horizontal="center" vertical="center" wrapText="1"/>
    </xf>
    <xf numFmtId="0" fontId="79" fillId="0" borderId="122" xfId="135" applyFont="1" applyBorder="1"/>
    <xf numFmtId="0" fontId="76" fillId="0" borderId="122" xfId="135" applyFont="1" applyBorder="1" applyAlignment="1">
      <alignment horizontal="center"/>
    </xf>
    <xf numFmtId="0" fontId="40" fillId="0" borderId="117" xfId="135" applyFont="1" applyFill="1" applyBorder="1" applyAlignment="1">
      <alignment vertical="center" wrapText="1"/>
    </xf>
    <xf numFmtId="0" fontId="9" fillId="0" borderId="119" xfId="135" applyFont="1" applyFill="1" applyBorder="1" applyAlignment="1">
      <alignment horizontal="center" vertical="center" wrapText="1"/>
    </xf>
    <xf numFmtId="0" fontId="79" fillId="0" borderId="123" xfId="135" applyFont="1" applyBorder="1"/>
    <xf numFmtId="0" fontId="76" fillId="0" borderId="119" xfId="135" applyFont="1" applyBorder="1" applyAlignment="1">
      <alignment horizontal="center"/>
    </xf>
    <xf numFmtId="0" fontId="9" fillId="0" borderId="118" xfId="135" applyFont="1" applyFill="1" applyBorder="1" applyAlignment="1">
      <alignment vertical="center"/>
    </xf>
    <xf numFmtId="0" fontId="40" fillId="0" borderId="0" xfId="135" applyFont="1" applyFill="1" applyBorder="1" applyAlignment="1">
      <alignment vertical="center"/>
    </xf>
    <xf numFmtId="0" fontId="40" fillId="0" borderId="0" xfId="135" applyFont="1" applyFill="1" applyBorder="1" applyAlignment="1">
      <alignment horizontal="center" vertical="center"/>
    </xf>
    <xf numFmtId="0" fontId="9" fillId="0" borderId="0" xfId="135" applyFont="1" applyFill="1" applyBorder="1" applyAlignment="1">
      <alignment horizontal="left"/>
    </xf>
    <xf numFmtId="0" fontId="9" fillId="0" borderId="0" xfId="135" applyFont="1" applyFill="1" applyBorder="1" applyAlignment="1">
      <alignment vertical="center"/>
    </xf>
    <xf numFmtId="0" fontId="78" fillId="0" borderId="113" xfId="135" applyFont="1" applyFill="1" applyBorder="1" applyAlignment="1">
      <alignment horizontal="center" vertical="center"/>
    </xf>
    <xf numFmtId="0" fontId="78" fillId="0" borderId="114" xfId="135" applyFont="1" applyFill="1" applyBorder="1" applyAlignment="1">
      <alignment horizontal="center" vertical="center"/>
    </xf>
    <xf numFmtId="0" fontId="76" fillId="0" borderId="113" xfId="135" applyFont="1" applyFill="1" applyBorder="1"/>
    <xf numFmtId="0" fontId="9" fillId="0" borderId="0" xfId="135" applyFont="1" applyFill="1" applyBorder="1"/>
    <xf numFmtId="0" fontId="40" fillId="31" borderId="122" xfId="135" applyFont="1" applyFill="1" applyBorder="1" applyAlignment="1">
      <alignment vertical="center"/>
    </xf>
    <xf numFmtId="0" fontId="40" fillId="0" borderId="0" xfId="135" applyFont="1" applyFill="1" applyBorder="1" applyAlignment="1">
      <alignment horizontal="center"/>
    </xf>
    <xf numFmtId="0" fontId="9" fillId="0" borderId="114" xfId="135" applyFont="1" applyFill="1" applyBorder="1"/>
    <xf numFmtId="185" fontId="9" fillId="0" borderId="122" xfId="137" applyFont="1" applyFill="1" applyBorder="1" applyAlignment="1">
      <alignment vertical="center"/>
    </xf>
    <xf numFmtId="186" fontId="82" fillId="0" borderId="0" xfId="135" applyNumberFormat="1" applyFont="1" applyFill="1" applyBorder="1" applyAlignment="1">
      <alignment horizontal="right"/>
    </xf>
    <xf numFmtId="186" fontId="83" fillId="0" borderId="0" xfId="135" applyNumberFormat="1" applyFont="1" applyFill="1" applyBorder="1" applyAlignment="1"/>
    <xf numFmtId="186" fontId="83" fillId="0" borderId="0" xfId="135" applyNumberFormat="1" applyFont="1" applyFill="1" applyBorder="1" applyAlignment="1">
      <alignment horizontal="right"/>
    </xf>
    <xf numFmtId="0" fontId="40" fillId="0" borderId="0" xfId="135" applyFont="1" applyFill="1" applyBorder="1" applyAlignment="1">
      <alignment horizontal="left"/>
    </xf>
    <xf numFmtId="185" fontId="40" fillId="0" borderId="0" xfId="137" applyFont="1" applyFill="1" applyBorder="1" applyAlignment="1">
      <alignment horizontal="left"/>
    </xf>
    <xf numFmtId="165" fontId="83" fillId="0" borderId="0" xfId="138" applyFont="1" applyFill="1" applyBorder="1" applyAlignment="1">
      <alignment horizontal="right"/>
    </xf>
    <xf numFmtId="0" fontId="9" fillId="0" borderId="113" xfId="135" applyFont="1" applyFill="1" applyBorder="1" applyAlignment="1">
      <alignment horizontal="left" vertical="top" wrapText="1"/>
    </xf>
    <xf numFmtId="0" fontId="9" fillId="0" borderId="0" xfId="135" applyFont="1" applyFill="1" applyBorder="1" applyAlignment="1">
      <alignment horizontal="left" vertical="top" wrapText="1"/>
    </xf>
    <xf numFmtId="0" fontId="9" fillId="0" borderId="114" xfId="135" applyFont="1" applyFill="1" applyBorder="1" applyAlignment="1">
      <alignment horizontal="left" vertical="top" wrapText="1"/>
    </xf>
    <xf numFmtId="0" fontId="40" fillId="0" borderId="0" xfId="135" applyFont="1" applyFill="1" applyBorder="1" applyAlignment="1">
      <alignment horizontal="center" vertical="center" wrapText="1"/>
    </xf>
    <xf numFmtId="0" fontId="40" fillId="0" borderId="114" xfId="135" applyFont="1" applyFill="1" applyBorder="1" applyAlignment="1">
      <alignment vertical="top" wrapText="1"/>
    </xf>
    <xf numFmtId="0" fontId="40" fillId="0" borderId="114" xfId="135" applyFont="1" applyFill="1" applyBorder="1" applyAlignment="1">
      <alignment vertical="center"/>
    </xf>
    <xf numFmtId="0" fontId="40" fillId="0" borderId="10" xfId="135" applyFont="1" applyFill="1" applyBorder="1" applyAlignment="1">
      <alignment horizontal="center" vertical="center" wrapText="1"/>
    </xf>
    <xf numFmtId="165" fontId="9" fillId="0" borderId="10" xfId="138" applyFont="1" applyFill="1" applyBorder="1" applyAlignment="1">
      <alignment horizontal="center" vertical="center" wrapText="1"/>
    </xf>
    <xf numFmtId="0" fontId="9" fillId="0" borderId="0" xfId="135" applyFont="1" applyFill="1" applyBorder="1" applyAlignment="1">
      <alignment horizontal="center" vertical="center" wrapText="1"/>
    </xf>
    <xf numFmtId="9" fontId="9" fillId="0" borderId="0" xfId="136" applyFont="1" applyFill="1" applyBorder="1" applyAlignment="1">
      <alignment horizontal="center" vertical="center" wrapText="1"/>
    </xf>
    <xf numFmtId="9" fontId="9" fillId="0" borderId="114" xfId="136" applyFont="1" applyFill="1" applyBorder="1" applyAlignment="1">
      <alignment vertical="center" wrapText="1"/>
    </xf>
    <xf numFmtId="165" fontId="9" fillId="0" borderId="0" xfId="138" applyFont="1" applyFill="1" applyBorder="1" applyAlignment="1">
      <alignment horizontal="center" vertical="center" wrapText="1"/>
    </xf>
    <xf numFmtId="0" fontId="76" fillId="0" borderId="114" xfId="135" applyFont="1" applyBorder="1"/>
    <xf numFmtId="2" fontId="9" fillId="0" borderId="10" xfId="138" quotePrefix="1" applyNumberFormat="1" applyFont="1" applyFill="1" applyBorder="1" applyAlignment="1">
      <alignment horizontal="center" vertical="center" wrapText="1"/>
    </xf>
    <xf numFmtId="2" fontId="9" fillId="0" borderId="10" xfId="138" applyNumberFormat="1" applyFont="1" applyFill="1" applyBorder="1" applyAlignment="1">
      <alignment horizontal="center" vertical="center" wrapText="1"/>
    </xf>
    <xf numFmtId="0" fontId="76" fillId="0" borderId="0" xfId="135" applyFont="1" applyBorder="1" applyAlignment="1">
      <alignment horizontal="center" vertical="center"/>
    </xf>
    <xf numFmtId="0" fontId="9" fillId="0" borderId="45" xfId="135" applyFont="1" applyFill="1" applyBorder="1" applyAlignment="1">
      <alignment horizontal="left" vertical="top" wrapText="1"/>
    </xf>
    <xf numFmtId="0" fontId="9" fillId="0" borderId="106" xfId="135" applyFont="1" applyFill="1" applyBorder="1" applyAlignment="1">
      <alignment horizontal="left" vertical="top" wrapText="1"/>
    </xf>
    <xf numFmtId="0" fontId="9" fillId="0" borderId="46" xfId="135" applyFont="1" applyFill="1" applyBorder="1" applyAlignment="1">
      <alignment horizontal="left" vertical="top" wrapText="1"/>
    </xf>
    <xf numFmtId="0" fontId="40" fillId="0" borderId="130" xfId="135" applyFont="1" applyFill="1" applyBorder="1" applyAlignment="1"/>
    <xf numFmtId="0" fontId="40" fillId="0" borderId="131" xfId="135" applyFont="1" applyFill="1" applyBorder="1" applyAlignment="1"/>
    <xf numFmtId="0" fontId="40" fillId="0" borderId="132" xfId="135" applyFont="1" applyFill="1" applyBorder="1" applyAlignment="1"/>
    <xf numFmtId="0" fontId="40" fillId="0" borderId="113" xfId="135" applyFont="1" applyFill="1" applyBorder="1" applyAlignment="1"/>
    <xf numFmtId="0" fontId="40" fillId="0" borderId="0" xfId="135" applyFont="1" applyFill="1" applyBorder="1" applyAlignment="1"/>
    <xf numFmtId="0" fontId="40" fillId="0" borderId="114" xfId="135" applyFont="1" applyFill="1" applyBorder="1" applyAlignment="1"/>
    <xf numFmtId="0" fontId="9" fillId="0" borderId="113" xfId="135" applyFont="1" applyFill="1" applyBorder="1" applyAlignment="1"/>
    <xf numFmtId="0" fontId="40" fillId="0" borderId="45" xfId="135" applyFont="1" applyFill="1" applyBorder="1" applyAlignment="1"/>
    <xf numFmtId="0" fontId="40" fillId="0" borderId="106" xfId="135" applyFont="1" applyFill="1" applyBorder="1" applyAlignment="1"/>
    <xf numFmtId="0" fontId="40" fillId="0" borderId="46" xfId="135" applyFont="1" applyFill="1" applyBorder="1" applyAlignment="1"/>
    <xf numFmtId="0" fontId="79" fillId="0" borderId="0" xfId="135" applyFont="1"/>
    <xf numFmtId="0" fontId="9" fillId="0" borderId="119" xfId="135" quotePrefix="1" applyFont="1" applyFill="1" applyBorder="1" applyAlignment="1">
      <alignment horizontal="center" vertical="center" wrapText="1"/>
    </xf>
    <xf numFmtId="3" fontId="9" fillId="0" borderId="122" xfId="135" applyNumberFormat="1" applyFont="1" applyFill="1" applyBorder="1" applyAlignment="1">
      <alignment horizontal="center" vertical="center"/>
    </xf>
    <xf numFmtId="0" fontId="9" fillId="0" borderId="122" xfId="135" applyFont="1" applyFill="1" applyBorder="1" applyAlignment="1">
      <alignment horizontal="center" vertical="center" wrapText="1"/>
    </xf>
    <xf numFmtId="9" fontId="9" fillId="0" borderId="121" xfId="135" applyNumberFormat="1" applyFont="1" applyFill="1" applyBorder="1" applyAlignment="1">
      <alignment horizontal="center" vertical="center"/>
    </xf>
    <xf numFmtId="0" fontId="9" fillId="0" borderId="122" xfId="135" applyFont="1" applyFill="1" applyBorder="1" applyAlignment="1">
      <alignment horizontal="center"/>
    </xf>
    <xf numFmtId="0" fontId="15" fillId="0" borderId="0" xfId="4" applyFont="1" applyBorder="1" applyAlignment="1">
      <alignment horizontal="center" vertical="center"/>
    </xf>
    <xf numFmtId="0" fontId="15" fillId="0" borderId="12" xfId="4" applyFont="1" applyBorder="1" applyAlignment="1">
      <alignment horizontal="center" vertical="center"/>
    </xf>
    <xf numFmtId="0" fontId="92" fillId="0" borderId="3" xfId="19" applyFont="1" applyBorder="1"/>
    <xf numFmtId="0" fontId="92" fillId="0" borderId="4" xfId="19" applyFont="1" applyBorder="1"/>
    <xf numFmtId="0" fontId="92" fillId="0" borderId="6" xfId="19" applyFont="1" applyBorder="1"/>
    <xf numFmtId="0" fontId="92" fillId="0" borderId="0" xfId="19" applyFont="1"/>
    <xf numFmtId="0" fontId="93" fillId="3" borderId="0" xfId="19" applyFont="1" applyFill="1"/>
    <xf numFmtId="0" fontId="92" fillId="0" borderId="11" xfId="19" applyFont="1" applyBorder="1"/>
    <xf numFmtId="0" fontId="92" fillId="0" borderId="12" xfId="19" applyFont="1" applyBorder="1"/>
    <xf numFmtId="0" fontId="93" fillId="0" borderId="11" xfId="19" applyFont="1" applyBorder="1"/>
    <xf numFmtId="0" fontId="93" fillId="0" borderId="0" xfId="19" applyFont="1" applyBorder="1"/>
    <xf numFmtId="0" fontId="93" fillId="0" borderId="12" xfId="19" applyFont="1" applyBorder="1"/>
    <xf numFmtId="0" fontId="93" fillId="0" borderId="0" xfId="19" applyFont="1"/>
    <xf numFmtId="2" fontId="94" fillId="35" borderId="2" xfId="19" applyNumberFormat="1" applyFont="1" applyFill="1" applyBorder="1" applyAlignment="1">
      <alignment vertical="center"/>
    </xf>
    <xf numFmtId="0" fontId="94" fillId="35" borderId="2" xfId="19" applyFont="1" applyFill="1" applyBorder="1" applyAlignment="1">
      <alignment vertical="center"/>
    </xf>
    <xf numFmtId="0" fontId="94" fillId="35" borderId="9" xfId="19" applyFont="1" applyFill="1" applyBorder="1" applyAlignment="1">
      <alignment vertical="center"/>
    </xf>
    <xf numFmtId="0" fontId="95" fillId="0" borderId="0" xfId="19" applyFont="1" applyBorder="1"/>
    <xf numFmtId="0" fontId="15" fillId="0" borderId="0" xfId="19" applyFont="1" applyFill="1" applyBorder="1" applyAlignment="1">
      <alignment vertical="center"/>
    </xf>
    <xf numFmtId="0" fontId="13" fillId="0" borderId="0" xfId="19" applyFont="1" applyFill="1" applyBorder="1" applyAlignment="1">
      <alignment vertical="center"/>
    </xf>
    <xf numFmtId="0" fontId="20" fillId="0" borderId="12" xfId="19" applyFont="1" applyFill="1" applyBorder="1" applyAlignment="1">
      <alignment vertical="center"/>
    </xf>
    <xf numFmtId="0" fontId="12" fillId="0" borderId="12" xfId="19" applyFont="1" applyFill="1" applyBorder="1" applyAlignment="1">
      <alignment vertical="center"/>
    </xf>
    <xf numFmtId="0" fontId="96" fillId="3" borderId="0" xfId="19" applyFont="1" applyFill="1"/>
    <xf numFmtId="0" fontId="15" fillId="0" borderId="0" xfId="19" applyFont="1" applyFill="1" applyBorder="1" applyAlignment="1">
      <alignment horizontal="left" vertical="center"/>
    </xf>
    <xf numFmtId="0" fontId="13" fillId="0" borderId="0" xfId="19" applyFont="1" applyFill="1" applyBorder="1" applyAlignment="1">
      <alignment horizontal="right" vertical="center"/>
    </xf>
    <xf numFmtId="0" fontId="13" fillId="0" borderId="0" xfId="19" applyFont="1" applyFill="1" applyBorder="1" applyAlignment="1">
      <alignment horizontal="center" vertical="center"/>
    </xf>
    <xf numFmtId="0" fontId="43" fillId="0" borderId="0" xfId="19" applyFont="1" applyFill="1" applyBorder="1" applyAlignment="1">
      <alignment vertical="center"/>
    </xf>
    <xf numFmtId="0" fontId="97" fillId="0" borderId="0" xfId="19" applyFont="1" applyFill="1" applyBorder="1" applyAlignment="1">
      <alignment vertical="center"/>
    </xf>
    <xf numFmtId="0" fontId="98" fillId="0" borderId="12" xfId="19" applyFont="1" applyBorder="1"/>
    <xf numFmtId="0" fontId="98" fillId="0" borderId="0" xfId="19" applyFont="1" applyBorder="1"/>
    <xf numFmtId="0" fontId="99" fillId="0" borderId="11" xfId="19" applyFont="1" applyBorder="1" applyAlignment="1">
      <alignment vertical="center" wrapText="1"/>
    </xf>
    <xf numFmtId="0" fontId="97" fillId="0" borderId="12" xfId="19" applyFont="1" applyBorder="1" applyAlignment="1">
      <alignment vertical="center" wrapText="1"/>
    </xf>
    <xf numFmtId="0" fontId="99" fillId="0" borderId="0" xfId="19" applyFont="1" applyAlignment="1">
      <alignment vertical="center" wrapText="1"/>
    </xf>
    <xf numFmtId="10" fontId="99" fillId="0" borderId="0" xfId="5" applyNumberFormat="1" applyFont="1" applyAlignment="1">
      <alignment vertical="center" wrapText="1"/>
    </xf>
    <xf numFmtId="0" fontId="92" fillId="0" borderId="11" xfId="19" applyFont="1" applyFill="1" applyBorder="1" applyAlignment="1">
      <alignment vertical="center" wrapText="1"/>
    </xf>
    <xf numFmtId="0" fontId="98" fillId="0" borderId="12" xfId="19" applyFont="1" applyFill="1" applyBorder="1" applyAlignment="1">
      <alignment vertical="center" wrapText="1"/>
    </xf>
    <xf numFmtId="0" fontId="92" fillId="0" borderId="0" xfId="19" applyFont="1" applyFill="1" applyAlignment="1">
      <alignment vertical="center" wrapText="1"/>
    </xf>
    <xf numFmtId="0" fontId="43" fillId="0" borderId="0" xfId="19" applyFont="1" applyFill="1" applyBorder="1" applyAlignment="1">
      <alignment vertical="top"/>
    </xf>
    <xf numFmtId="0" fontId="97" fillId="0" borderId="0" xfId="19" applyFont="1" applyFill="1" applyBorder="1" applyAlignment="1">
      <alignment vertical="top"/>
    </xf>
    <xf numFmtId="181" fontId="100" fillId="0" borderId="0" xfId="19" applyNumberFormat="1" applyFont="1" applyFill="1" applyBorder="1" applyAlignment="1">
      <alignment vertical="center" wrapText="1"/>
    </xf>
    <xf numFmtId="0" fontId="100" fillId="0" borderId="0" xfId="19" applyFont="1" applyBorder="1" applyAlignment="1">
      <alignment vertical="center" wrapText="1"/>
    </xf>
    <xf numFmtId="0" fontId="4" fillId="3" borderId="0" xfId="144" applyFont="1" applyFill="1"/>
    <xf numFmtId="0" fontId="32" fillId="36" borderId="0" xfId="19" applyFont="1" applyFill="1" applyBorder="1"/>
    <xf numFmtId="0" fontId="12" fillId="36" borderId="0" xfId="19" applyFont="1" applyFill="1" applyBorder="1"/>
    <xf numFmtId="0" fontId="99" fillId="0" borderId="11" xfId="19" applyFont="1" applyBorder="1"/>
    <xf numFmtId="0" fontId="15" fillId="0" borderId="0" xfId="19" applyFont="1" applyBorder="1"/>
    <xf numFmtId="0" fontId="13" fillId="0" borderId="0" xfId="19" applyFont="1" applyBorder="1"/>
    <xf numFmtId="0" fontId="97" fillId="0" borderId="12" xfId="19" applyFont="1" applyBorder="1"/>
    <xf numFmtId="0" fontId="99" fillId="0" borderId="0" xfId="19" applyFont="1"/>
    <xf numFmtId="0" fontId="16" fillId="28" borderId="142" xfId="19" applyFont="1" applyFill="1" applyBorder="1"/>
    <xf numFmtId="0" fontId="16" fillId="28" borderId="142" xfId="19" applyFont="1" applyFill="1" applyBorder="1" applyAlignment="1">
      <alignment horizontal="center"/>
    </xf>
    <xf numFmtId="0" fontId="16" fillId="28" borderId="140" xfId="19" applyFont="1" applyFill="1" applyBorder="1" applyAlignment="1">
      <alignment horizontal="center"/>
    </xf>
    <xf numFmtId="0" fontId="16" fillId="28" borderId="141" xfId="19" applyFont="1" applyFill="1" applyBorder="1" applyAlignment="1">
      <alignment horizontal="center"/>
    </xf>
    <xf numFmtId="0" fontId="16" fillId="28" borderId="146" xfId="19" applyFont="1" applyFill="1" applyBorder="1"/>
    <xf numFmtId="0" fontId="16" fillId="28" borderId="146" xfId="19" applyFont="1" applyFill="1" applyBorder="1" applyAlignment="1">
      <alignment horizontal="center"/>
    </xf>
    <xf numFmtId="0" fontId="16" fillId="28" borderId="144" xfId="19" applyFont="1" applyFill="1" applyBorder="1" applyAlignment="1">
      <alignment horizontal="center"/>
    </xf>
    <xf numFmtId="0" fontId="16" fillId="28" borderId="145" xfId="19" applyFont="1" applyFill="1" applyBorder="1" applyAlignment="1">
      <alignment horizontal="center"/>
    </xf>
    <xf numFmtId="0" fontId="92" fillId="0" borderId="0" xfId="19" applyFont="1" applyAlignment="1">
      <alignment horizontal="right" vertical="center"/>
    </xf>
    <xf numFmtId="0" fontId="93" fillId="0" borderId="0" xfId="19" applyFont="1" applyAlignment="1">
      <alignment horizontal="center" vertical="center"/>
    </xf>
    <xf numFmtId="0" fontId="74" fillId="3" borderId="0" xfId="144" applyFont="1" applyFill="1" applyAlignment="1">
      <alignment horizontal="center" wrapText="1"/>
    </xf>
    <xf numFmtId="40" fontId="11" fillId="0" borderId="149" xfId="144" applyNumberFormat="1" applyFont="1" applyBorder="1"/>
    <xf numFmtId="169" fontId="11" fillId="0" borderId="149" xfId="19" applyNumberFormat="1" applyFont="1" applyBorder="1" applyAlignment="1">
      <alignment horizontal="right"/>
    </xf>
    <xf numFmtId="10" fontId="11" fillId="0" borderId="149" xfId="5" applyNumberFormat="1" applyFont="1" applyBorder="1" applyAlignment="1">
      <alignment horizontal="right"/>
    </xf>
    <xf numFmtId="10" fontId="11" fillId="0" borderId="0" xfId="5" applyNumberFormat="1" applyFont="1" applyBorder="1" applyAlignment="1">
      <alignment horizontal="right"/>
    </xf>
    <xf numFmtId="169" fontId="11" fillId="0" borderId="148" xfId="19" applyNumberFormat="1" applyFont="1" applyBorder="1" applyAlignment="1">
      <alignment horizontal="right"/>
    </xf>
    <xf numFmtId="0" fontId="100" fillId="0" borderId="12" xfId="19" applyFont="1" applyBorder="1"/>
    <xf numFmtId="4" fontId="93" fillId="0" borderId="0" xfId="19" applyNumberFormat="1" applyFont="1" applyAlignment="1">
      <alignment horizontal="right" vertical="center"/>
    </xf>
    <xf numFmtId="0" fontId="11" fillId="30" borderId="135" xfId="19" applyFont="1" applyFill="1" applyBorder="1" applyAlignment="1">
      <alignment horizontal="left"/>
    </xf>
    <xf numFmtId="0" fontId="11" fillId="30" borderId="136" xfId="19" applyFont="1" applyFill="1" applyBorder="1" applyAlignment="1">
      <alignment horizontal="left"/>
    </xf>
    <xf numFmtId="0" fontId="11" fillId="30" borderId="137" xfId="19" applyFont="1" applyFill="1" applyBorder="1" applyAlignment="1">
      <alignment horizontal="left"/>
    </xf>
    <xf numFmtId="40" fontId="11" fillId="0" borderId="138" xfId="144" applyNumberFormat="1" applyFont="1" applyBorder="1"/>
    <xf numFmtId="169" fontId="11" fillId="0" borderId="138" xfId="19" applyNumberFormat="1" applyFont="1" applyBorder="1" applyAlignment="1">
      <alignment horizontal="right"/>
    </xf>
    <xf numFmtId="10" fontId="11" fillId="0" borderId="138" xfId="5" applyNumberFormat="1" applyFont="1" applyBorder="1" applyAlignment="1">
      <alignment horizontal="right"/>
    </xf>
    <xf numFmtId="10" fontId="11" fillId="0" borderId="136" xfId="5" applyNumberFormat="1" applyFont="1" applyBorder="1" applyAlignment="1">
      <alignment horizontal="right"/>
    </xf>
    <xf numFmtId="169" fontId="11" fillId="0" borderId="137" xfId="19" applyNumberFormat="1" applyFont="1" applyBorder="1" applyAlignment="1">
      <alignment horizontal="right"/>
    </xf>
    <xf numFmtId="0" fontId="88" fillId="0" borderId="11" xfId="19" applyFont="1" applyBorder="1"/>
    <xf numFmtId="0" fontId="32" fillId="0" borderId="150" xfId="19" applyFont="1" applyBorder="1"/>
    <xf numFmtId="0" fontId="32" fillId="0" borderId="151" xfId="19" applyFont="1" applyBorder="1"/>
    <xf numFmtId="0" fontId="32" fillId="0" borderId="152" xfId="19" applyFont="1" applyBorder="1"/>
    <xf numFmtId="181" fontId="32" fillId="0" borderId="153" xfId="19" applyNumberFormat="1" applyFont="1" applyBorder="1" applyAlignment="1">
      <alignment horizontal="center"/>
    </xf>
    <xf numFmtId="187" fontId="32" fillId="0" borderId="153" xfId="19" applyNumberFormat="1" applyFont="1" applyBorder="1" applyAlignment="1">
      <alignment horizontal="right"/>
    </xf>
    <xf numFmtId="187" fontId="32" fillId="0" borderId="151" xfId="19" applyNumberFormat="1" applyFont="1" applyBorder="1" applyAlignment="1">
      <alignment horizontal="right"/>
    </xf>
    <xf numFmtId="187" fontId="32" fillId="0" borderId="152" xfId="19" applyNumberFormat="1" applyFont="1" applyBorder="1" applyAlignment="1">
      <alignment horizontal="right"/>
    </xf>
    <xf numFmtId="0" fontId="101" fillId="0" borderId="12" xfId="19" applyFont="1" applyBorder="1"/>
    <xf numFmtId="0" fontId="88" fillId="0" borderId="0" xfId="19" applyFont="1" applyAlignment="1">
      <alignment horizontal="right" vertical="center"/>
    </xf>
    <xf numFmtId="4" fontId="102" fillId="0" borderId="0" xfId="19" applyNumberFormat="1" applyFont="1" applyBorder="1" applyAlignment="1">
      <alignment horizontal="right" vertical="center"/>
    </xf>
    <xf numFmtId="0" fontId="88" fillId="0" borderId="0" xfId="19" applyFont="1"/>
    <xf numFmtId="0" fontId="11" fillId="0" borderId="0" xfId="19" applyFont="1" applyBorder="1"/>
    <xf numFmtId="3" fontId="32" fillId="0" borderId="0" xfId="19" applyNumberFormat="1" applyFont="1" applyBorder="1" applyAlignment="1">
      <alignment horizontal="right"/>
    </xf>
    <xf numFmtId="0" fontId="99" fillId="0" borderId="0" xfId="19" applyFont="1" applyAlignment="1">
      <alignment horizontal="right" vertical="center"/>
    </xf>
    <xf numFmtId="4" fontId="96" fillId="0" borderId="0" xfId="19" applyNumberFormat="1" applyFont="1" applyAlignment="1">
      <alignment horizontal="right" vertical="center"/>
    </xf>
    <xf numFmtId="188" fontId="32" fillId="0" borderId="0" xfId="19" applyNumberFormat="1" applyFont="1" applyBorder="1" applyAlignment="1">
      <alignment horizontal="right"/>
    </xf>
    <xf numFmtId="4" fontId="96" fillId="0" borderId="0" xfId="19" applyNumberFormat="1" applyFont="1"/>
    <xf numFmtId="0" fontId="95" fillId="3" borderId="0" xfId="19" applyFont="1" applyFill="1"/>
    <xf numFmtId="0" fontId="32" fillId="0" borderId="0" xfId="19" applyFont="1" applyBorder="1" applyAlignment="1">
      <alignment horizontal="center"/>
    </xf>
    <xf numFmtId="187" fontId="32" fillId="33" borderId="137" xfId="19" applyNumberFormat="1" applyFont="1" applyFill="1" applyBorder="1" applyAlignment="1">
      <alignment horizontal="right"/>
    </xf>
    <xf numFmtId="188" fontId="11" fillId="0" borderId="0" xfId="19" applyNumberFormat="1" applyFont="1" applyBorder="1" applyAlignment="1">
      <alignment horizontal="right"/>
    </xf>
    <xf numFmtId="0" fontId="32" fillId="0" borderId="0" xfId="19" applyFont="1" applyBorder="1"/>
    <xf numFmtId="0" fontId="32" fillId="28" borderId="135" xfId="19" applyFont="1" applyFill="1" applyBorder="1"/>
    <xf numFmtId="0" fontId="32" fillId="28" borderId="136" xfId="19" applyFont="1" applyFill="1" applyBorder="1"/>
    <xf numFmtId="187" fontId="32" fillId="28" borderId="137" xfId="19" applyNumberFormat="1" applyFont="1" applyFill="1" applyBorder="1" applyAlignment="1">
      <alignment horizontal="right"/>
    </xf>
    <xf numFmtId="0" fontId="53" fillId="3" borderId="0" xfId="19" applyFont="1" applyFill="1"/>
    <xf numFmtId="0" fontId="92" fillId="0" borderId="11" xfId="19" applyFont="1" applyFill="1" applyBorder="1"/>
    <xf numFmtId="0" fontId="11" fillId="0" borderId="0" xfId="19" applyFont="1" applyFill="1" applyBorder="1"/>
    <xf numFmtId="0" fontId="32" fillId="0" borderId="0" xfId="19" applyFont="1" applyFill="1" applyBorder="1"/>
    <xf numFmtId="0" fontId="32" fillId="0" borderId="0" xfId="19" applyFont="1" applyFill="1" applyBorder="1" applyAlignment="1">
      <alignment horizontal="left"/>
    </xf>
    <xf numFmtId="187" fontId="32" fillId="0" borderId="0" xfId="19" applyNumberFormat="1" applyFont="1" applyFill="1" applyBorder="1" applyAlignment="1">
      <alignment horizontal="right"/>
    </xf>
    <xf numFmtId="0" fontId="100" fillId="0" borderId="12" xfId="19" applyFont="1" applyFill="1" applyBorder="1"/>
    <xf numFmtId="0" fontId="92" fillId="0" borderId="0" xfId="19" applyFont="1" applyFill="1"/>
    <xf numFmtId="0" fontId="93" fillId="0" borderId="0" xfId="19" applyFont="1" applyFill="1"/>
    <xf numFmtId="0" fontId="74" fillId="3" borderId="0" xfId="144" applyFont="1" applyFill="1" applyAlignment="1">
      <alignment wrapText="1"/>
    </xf>
    <xf numFmtId="10" fontId="32" fillId="0" borderId="136" xfId="19" applyNumberFormat="1" applyFont="1" applyFill="1" applyBorder="1" applyAlignment="1">
      <alignment horizontal="center" vertical="center"/>
    </xf>
    <xf numFmtId="187" fontId="32" fillId="0" borderId="137" xfId="19" applyNumberFormat="1" applyFont="1" applyFill="1" applyBorder="1" applyAlignment="1">
      <alignment horizontal="right"/>
    </xf>
    <xf numFmtId="0" fontId="74" fillId="0" borderId="0" xfId="144" applyFont="1" applyFill="1"/>
    <xf numFmtId="0" fontId="96" fillId="0" borderId="0" xfId="19" applyFont="1"/>
    <xf numFmtId="0" fontId="99" fillId="3" borderId="0" xfId="19" applyFont="1" applyFill="1"/>
    <xf numFmtId="0" fontId="74" fillId="0" borderId="0" xfId="144" applyFont="1" applyBorder="1" applyAlignment="1">
      <alignment wrapText="1"/>
    </xf>
    <xf numFmtId="0" fontId="32" fillId="36" borderId="0" xfId="19" applyFont="1" applyFill="1" applyBorder="1" applyAlignment="1">
      <alignment vertical="center"/>
    </xf>
    <xf numFmtId="0" fontId="11" fillId="36" borderId="0" xfId="19" applyFont="1" applyFill="1" applyBorder="1" applyAlignment="1">
      <alignment vertical="center"/>
    </xf>
    <xf numFmtId="0" fontId="88" fillId="0" borderId="11" xfId="19" applyFont="1" applyBorder="1" applyAlignment="1">
      <alignment vertical="center"/>
    </xf>
    <xf numFmtId="0" fontId="16" fillId="28" borderId="138" xfId="19" applyFont="1" applyFill="1" applyBorder="1" applyAlignment="1">
      <alignment vertical="center" wrapText="1"/>
    </xf>
    <xf numFmtId="0" fontId="16" fillId="28" borderId="138" xfId="19" applyFont="1" applyFill="1" applyBorder="1" applyAlignment="1">
      <alignment horizontal="center" vertical="center" wrapText="1"/>
    </xf>
    <xf numFmtId="0" fontId="15" fillId="28" borderId="138" xfId="19" applyFont="1" applyFill="1" applyBorder="1" applyAlignment="1">
      <alignment horizontal="center" vertical="center"/>
    </xf>
    <xf numFmtId="0" fontId="101" fillId="0" borderId="12" xfId="19" applyFont="1" applyBorder="1" applyAlignment="1">
      <alignment vertical="center"/>
    </xf>
    <xf numFmtId="0" fontId="88" fillId="0" borderId="0" xfId="19" applyFont="1" applyAlignment="1">
      <alignment vertical="center"/>
    </xf>
    <xf numFmtId="0" fontId="102" fillId="0" borderId="0" xfId="19" applyFont="1" applyAlignment="1">
      <alignment horizontal="center" vertical="center"/>
    </xf>
    <xf numFmtId="0" fontId="102" fillId="3" borderId="0" xfId="19" applyFont="1" applyFill="1" applyAlignment="1">
      <alignment vertical="center"/>
    </xf>
    <xf numFmtId="40" fontId="11" fillId="0" borderId="138" xfId="19" applyNumberFormat="1" applyFont="1" applyFill="1" applyBorder="1" applyAlignment="1"/>
    <xf numFmtId="0" fontId="11" fillId="0" borderId="138" xfId="19" applyFont="1" applyBorder="1" applyAlignment="1">
      <alignment horizontal="center"/>
    </xf>
    <xf numFmtId="9" fontId="11" fillId="0" borderId="138" xfId="5" applyFont="1" applyBorder="1" applyAlignment="1">
      <alignment horizontal="right"/>
    </xf>
    <xf numFmtId="189" fontId="11" fillId="0" borderId="138" xfId="19" applyNumberFormat="1" applyFont="1" applyBorder="1" applyAlignment="1">
      <alignment horizontal="right"/>
    </xf>
    <xf numFmtId="4" fontId="11" fillId="0" borderId="138" xfId="144" applyNumberFormat="1" applyFont="1" applyBorder="1" applyAlignment="1">
      <alignment horizontal="right"/>
    </xf>
    <xf numFmtId="179" fontId="32" fillId="30" borderId="138" xfId="19" applyNumberFormat="1" applyFont="1" applyFill="1" applyBorder="1" applyAlignment="1"/>
    <xf numFmtId="0" fontId="32" fillId="0" borderId="138" xfId="19" applyFont="1" applyBorder="1" applyAlignment="1">
      <alignment horizontal="center"/>
    </xf>
    <xf numFmtId="4" fontId="32" fillId="0" borderId="138" xfId="144" applyNumberFormat="1" applyFont="1" applyBorder="1" applyAlignment="1">
      <alignment horizontal="right"/>
    </xf>
    <xf numFmtId="189" fontId="32" fillId="0" borderId="138" xfId="19" applyNumberFormat="1" applyFont="1" applyBorder="1" applyAlignment="1">
      <alignment horizontal="right"/>
    </xf>
    <xf numFmtId="0" fontId="11" fillId="0" borderId="0" xfId="19" applyFont="1" applyBorder="1" applyAlignment="1">
      <alignment horizontal="left"/>
    </xf>
    <xf numFmtId="181" fontId="11" fillId="0" borderId="0" xfId="19" applyNumberFormat="1" applyFont="1" applyBorder="1" applyAlignment="1">
      <alignment horizontal="right"/>
    </xf>
    <xf numFmtId="0" fontId="103" fillId="0" borderId="11" xfId="19" applyFont="1" applyBorder="1"/>
    <xf numFmtId="0" fontId="11" fillId="0" borderId="135" xfId="19" applyFont="1" applyBorder="1"/>
    <xf numFmtId="0" fontId="11" fillId="0" borderId="136" xfId="19" applyFont="1" applyBorder="1"/>
    <xf numFmtId="3" fontId="11" fillId="0" borderId="136" xfId="19" applyNumberFormat="1" applyFont="1" applyBorder="1" applyAlignment="1">
      <alignment horizontal="right"/>
    </xf>
    <xf numFmtId="187" fontId="11" fillId="33" borderId="137" xfId="19" applyNumberFormat="1" applyFont="1" applyFill="1" applyBorder="1" applyAlignment="1">
      <alignment horizontal="right"/>
    </xf>
    <xf numFmtId="0" fontId="103" fillId="0" borderId="0" xfId="19" applyFont="1"/>
    <xf numFmtId="3" fontId="32" fillId="28" borderId="136" xfId="19" applyNumberFormat="1" applyFont="1" applyFill="1" applyBorder="1" applyAlignment="1">
      <alignment horizontal="right"/>
    </xf>
    <xf numFmtId="0" fontId="99" fillId="0" borderId="11" xfId="19" applyFont="1" applyFill="1" applyBorder="1"/>
    <xf numFmtId="3" fontId="32" fillId="0" borderId="0" xfId="19" applyNumberFormat="1" applyFont="1" applyFill="1" applyBorder="1" applyAlignment="1">
      <alignment horizontal="right"/>
    </xf>
    <xf numFmtId="0" fontId="99" fillId="0" borderId="0" xfId="19" applyFont="1" applyFill="1"/>
    <xf numFmtId="4" fontId="96" fillId="0" borderId="0" xfId="19" applyNumberFormat="1" applyFont="1" applyFill="1"/>
    <xf numFmtId="0" fontId="32" fillId="0" borderId="135" xfId="19" applyFont="1" applyBorder="1"/>
    <xf numFmtId="0" fontId="32" fillId="0" borderId="136" xfId="19" applyFont="1" applyBorder="1"/>
    <xf numFmtId="10" fontId="32" fillId="0" borderId="136" xfId="19" applyNumberFormat="1" applyFont="1" applyBorder="1" applyAlignment="1">
      <alignment horizontal="center" vertical="center"/>
    </xf>
    <xf numFmtId="10" fontId="32" fillId="0" borderId="0" xfId="19" applyNumberFormat="1" applyFont="1" applyBorder="1" applyAlignment="1">
      <alignment horizontal="center" vertical="center"/>
    </xf>
    <xf numFmtId="187" fontId="32" fillId="33" borderId="0" xfId="19" applyNumberFormat="1" applyFont="1" applyFill="1" applyBorder="1" applyAlignment="1">
      <alignment horizontal="right"/>
    </xf>
    <xf numFmtId="0" fontId="32" fillId="0" borderId="0" xfId="144" applyFont="1" applyBorder="1"/>
    <xf numFmtId="0" fontId="11" fillId="0" borderId="0" xfId="144" applyFont="1" applyBorder="1"/>
    <xf numFmtId="0" fontId="32" fillId="2" borderId="42" xfId="144" applyFont="1" applyFill="1" applyBorder="1" applyAlignment="1">
      <alignment horizontal="centerContinuous"/>
    </xf>
    <xf numFmtId="0" fontId="32" fillId="2" borderId="43" xfId="144" applyFont="1" applyFill="1" applyBorder="1" applyAlignment="1">
      <alignment horizontal="centerContinuous"/>
    </xf>
    <xf numFmtId="0" fontId="11" fillId="2" borderId="43" xfId="144" applyFont="1" applyFill="1" applyBorder="1" applyAlignment="1">
      <alignment horizontal="centerContinuous"/>
    </xf>
    <xf numFmtId="0" fontId="32" fillId="2" borderId="154" xfId="144" applyFont="1" applyFill="1" applyBorder="1" applyAlignment="1">
      <alignment horizontal="center"/>
    </xf>
    <xf numFmtId="0" fontId="32" fillId="2" borderId="44" xfId="144" applyFont="1" applyFill="1" applyBorder="1" applyAlignment="1">
      <alignment horizontal="center"/>
    </xf>
    <xf numFmtId="0" fontId="11" fillId="0" borderId="85" xfId="144" applyFont="1" applyBorder="1" applyAlignment="1"/>
    <xf numFmtId="0" fontId="11" fillId="0" borderId="7" xfId="144" applyFont="1" applyBorder="1" applyAlignment="1"/>
    <xf numFmtId="0" fontId="11" fillId="0" borderId="56" xfId="144" applyFont="1" applyBorder="1" applyAlignment="1">
      <alignment horizontal="center"/>
    </xf>
    <xf numFmtId="4" fontId="11" fillId="0" borderId="8" xfId="144" applyNumberFormat="1" applyFont="1" applyBorder="1" applyAlignment="1">
      <alignment horizontal="right"/>
    </xf>
    <xf numFmtId="169" fontId="11" fillId="0" borderId="8" xfId="144" applyNumberFormat="1" applyFont="1" applyBorder="1" applyAlignment="1">
      <alignment horizontal="right"/>
    </xf>
    <xf numFmtId="169" fontId="32" fillId="0" borderId="56" xfId="144" applyNumberFormat="1" applyFont="1" applyBorder="1" applyAlignment="1">
      <alignment horizontal="right"/>
    </xf>
    <xf numFmtId="189" fontId="11" fillId="0" borderId="155" xfId="19" applyNumberFormat="1" applyFont="1" applyBorder="1" applyAlignment="1">
      <alignment horizontal="right"/>
    </xf>
    <xf numFmtId="0" fontId="11" fillId="0" borderId="156" xfId="144" applyFont="1" applyBorder="1" applyAlignment="1"/>
    <xf numFmtId="0" fontId="11" fillId="0" borderId="4" xfId="144" applyFont="1" applyBorder="1" applyAlignment="1"/>
    <xf numFmtId="0" fontId="11" fillId="0" borderId="19" xfId="144" applyFont="1" applyBorder="1" applyAlignment="1">
      <alignment horizontal="center"/>
    </xf>
    <xf numFmtId="4" fontId="11" fillId="0" borderId="12" xfId="144" applyNumberFormat="1" applyFont="1" applyBorder="1" applyAlignment="1">
      <alignment horizontal="right"/>
    </xf>
    <xf numFmtId="190" fontId="32" fillId="0" borderId="19" xfId="144" applyNumberFormat="1" applyFont="1" applyBorder="1" applyAlignment="1">
      <alignment horizontal="right"/>
    </xf>
    <xf numFmtId="0" fontId="32" fillId="0" borderId="17" xfId="144" applyFont="1" applyBorder="1" applyAlignment="1"/>
    <xf numFmtId="0" fontId="11" fillId="0" borderId="47" xfId="144" applyFont="1" applyBorder="1" applyAlignment="1"/>
    <xf numFmtId="0" fontId="11" fillId="0" borderId="47" xfId="144" applyFont="1" applyBorder="1" applyAlignment="1">
      <alignment horizontal="center"/>
    </xf>
    <xf numFmtId="4" fontId="32" fillId="0" borderId="47" xfId="144" applyNumberFormat="1" applyFont="1" applyBorder="1" applyAlignment="1">
      <alignment horizontal="right"/>
    </xf>
    <xf numFmtId="4" fontId="11" fillId="0" borderId="47" xfId="144" applyNumberFormat="1" applyFont="1" applyBorder="1" applyAlignment="1">
      <alignment horizontal="right"/>
    </xf>
    <xf numFmtId="187" fontId="32" fillId="0" borderId="157" xfId="144" applyNumberFormat="1" applyFont="1" applyBorder="1" applyAlignment="1">
      <alignment horizontal="right"/>
    </xf>
    <xf numFmtId="0" fontId="11" fillId="0" borderId="0" xfId="144" applyFont="1" applyBorder="1" applyAlignment="1"/>
    <xf numFmtId="0" fontId="11" fillId="0" borderId="133" xfId="144" applyFont="1" applyBorder="1" applyAlignment="1">
      <alignment horizontal="center"/>
    </xf>
    <xf numFmtId="4" fontId="11" fillId="0" borderId="133" xfId="144" applyNumberFormat="1" applyFont="1" applyBorder="1" applyAlignment="1">
      <alignment horizontal="right"/>
    </xf>
    <xf numFmtId="4" fontId="32" fillId="0" borderId="133" xfId="144" applyNumberFormat="1" applyFont="1" applyBorder="1" applyAlignment="1">
      <alignment horizontal="right"/>
    </xf>
    <xf numFmtId="4" fontId="32" fillId="0" borderId="46" xfId="144" applyNumberFormat="1" applyFont="1" applyBorder="1" applyAlignment="1">
      <alignment horizontal="right"/>
    </xf>
    <xf numFmtId="0" fontId="32" fillId="3" borderId="45" xfId="144" applyFont="1" applyFill="1" applyBorder="1"/>
    <xf numFmtId="0" fontId="32" fillId="3" borderId="133" xfId="144" applyFont="1" applyFill="1" applyBorder="1"/>
    <xf numFmtId="2" fontId="32" fillId="3" borderId="63" xfId="144" applyNumberFormat="1" applyFont="1" applyFill="1" applyBorder="1" applyAlignment="1">
      <alignment horizontal="right"/>
    </xf>
    <xf numFmtId="0" fontId="102" fillId="3" borderId="0" xfId="19" applyFont="1" applyFill="1"/>
    <xf numFmtId="0" fontId="104" fillId="0" borderId="0" xfId="144" applyFont="1" applyBorder="1"/>
    <xf numFmtId="3" fontId="32" fillId="0" borderId="0" xfId="144" applyNumberFormat="1" applyFont="1" applyBorder="1" applyAlignment="1">
      <alignment horizontal="right"/>
    </xf>
    <xf numFmtId="0" fontId="32" fillId="0" borderId="0" xfId="144" applyFont="1" applyBorder="1" applyAlignment="1">
      <alignment horizontal="center"/>
    </xf>
    <xf numFmtId="0" fontId="11" fillId="0" borderId="1" xfId="144" applyFont="1" applyBorder="1"/>
    <xf numFmtId="0" fontId="11" fillId="0" borderId="2" xfId="144" applyFont="1" applyBorder="1"/>
    <xf numFmtId="3" fontId="11" fillId="0" borderId="2" xfId="144" applyNumberFormat="1" applyFont="1" applyBorder="1" applyAlignment="1">
      <alignment horizontal="right"/>
    </xf>
    <xf numFmtId="187" fontId="32" fillId="33" borderId="9" xfId="144" applyNumberFormat="1" applyFont="1" applyFill="1" applyBorder="1" applyAlignment="1">
      <alignment horizontal="right"/>
    </xf>
    <xf numFmtId="4" fontId="95" fillId="0" borderId="0" xfId="19" applyNumberFormat="1" applyFont="1" applyFill="1" applyBorder="1"/>
    <xf numFmtId="3" fontId="11" fillId="0" borderId="0" xfId="144" applyNumberFormat="1" applyFont="1" applyBorder="1" applyAlignment="1">
      <alignment horizontal="right"/>
    </xf>
    <xf numFmtId="187" fontId="11" fillId="33" borderId="0" xfId="144" applyNumberFormat="1" applyFont="1" applyFill="1" applyBorder="1" applyAlignment="1">
      <alignment horizontal="right"/>
    </xf>
    <xf numFmtId="4" fontId="96" fillId="0" borderId="0" xfId="19" applyNumberFormat="1" applyFont="1" applyFill="1" applyBorder="1"/>
    <xf numFmtId="0" fontId="32" fillId="2" borderId="0" xfId="144" applyFont="1" applyFill="1" applyBorder="1"/>
    <xf numFmtId="3" fontId="32" fillId="2" borderId="0" xfId="144" applyNumberFormat="1" applyFont="1" applyFill="1" applyBorder="1" applyAlignment="1">
      <alignment horizontal="right"/>
    </xf>
    <xf numFmtId="187" fontId="32" fillId="2" borderId="0" xfId="144" applyNumberFormat="1" applyFont="1" applyFill="1" applyBorder="1" applyAlignment="1">
      <alignment horizontal="right"/>
    </xf>
    <xf numFmtId="0" fontId="104" fillId="0" borderId="0" xfId="144" applyFont="1" applyFill="1" applyBorder="1"/>
    <xf numFmtId="0" fontId="32" fillId="0" borderId="0" xfId="144" applyFont="1" applyFill="1" applyBorder="1"/>
    <xf numFmtId="3" fontId="32" fillId="0" borderId="0" xfId="144" applyNumberFormat="1" applyFont="1" applyFill="1" applyBorder="1" applyAlignment="1">
      <alignment horizontal="right"/>
    </xf>
    <xf numFmtId="187" fontId="32" fillId="0" borderId="0" xfId="144" applyNumberFormat="1" applyFont="1" applyFill="1" applyBorder="1" applyAlignment="1">
      <alignment horizontal="right"/>
    </xf>
    <xf numFmtId="0" fontId="32" fillId="3" borderId="17" xfId="144" applyFont="1" applyFill="1" applyBorder="1"/>
    <xf numFmtId="0" fontId="32" fillId="3" borderId="47" xfId="144" applyFont="1" applyFill="1" applyBorder="1"/>
    <xf numFmtId="9" fontId="32" fillId="3" borderId="47" xfId="144" applyNumberFormat="1" applyFont="1" applyFill="1" applyBorder="1"/>
    <xf numFmtId="187" fontId="32" fillId="3" borderId="18" xfId="19" applyNumberFormat="1" applyFont="1" applyFill="1" applyBorder="1" applyAlignment="1">
      <alignment horizontal="right"/>
    </xf>
    <xf numFmtId="0" fontId="32" fillId="2" borderId="43" xfId="144" applyFont="1" applyFill="1" applyBorder="1" applyAlignment="1">
      <alignment horizontal="center"/>
    </xf>
    <xf numFmtId="0" fontId="11" fillId="0" borderId="113" xfId="144" applyFont="1" applyBorder="1" applyAlignment="1"/>
    <xf numFmtId="4" fontId="93" fillId="0" borderId="0" xfId="19" applyNumberFormat="1" applyFont="1" applyBorder="1" applyAlignment="1">
      <alignment horizontal="right" vertical="center"/>
    </xf>
    <xf numFmtId="187" fontId="32" fillId="0" borderId="158" xfId="144" applyNumberFormat="1" applyFont="1" applyBorder="1" applyAlignment="1">
      <alignment horizontal="right"/>
    </xf>
    <xf numFmtId="4" fontId="32" fillId="0" borderId="0" xfId="144" applyNumberFormat="1" applyFont="1" applyBorder="1" applyAlignment="1">
      <alignment horizontal="right"/>
    </xf>
    <xf numFmtId="4" fontId="99" fillId="0" borderId="0" xfId="19" applyNumberFormat="1" applyFont="1" applyFill="1"/>
    <xf numFmtId="2" fontId="32" fillId="3" borderId="31" xfId="144" applyNumberFormat="1" applyFont="1" applyFill="1" applyBorder="1" applyAlignment="1">
      <alignment horizontal="right"/>
    </xf>
    <xf numFmtId="187" fontId="11" fillId="33" borderId="9" xfId="144" applyNumberFormat="1" applyFont="1" applyFill="1" applyBorder="1" applyAlignment="1">
      <alignment horizontal="right"/>
    </xf>
    <xf numFmtId="10" fontId="32" fillId="0" borderId="0" xfId="144" applyNumberFormat="1" applyFont="1" applyFill="1" applyBorder="1"/>
    <xf numFmtId="0" fontId="105" fillId="0" borderId="11" xfId="19" applyFont="1" applyBorder="1"/>
    <xf numFmtId="0" fontId="105" fillId="0" borderId="0" xfId="19" applyFont="1"/>
    <xf numFmtId="0" fontId="15" fillId="0" borderId="135" xfId="19" applyFont="1" applyBorder="1"/>
    <xf numFmtId="0" fontId="13" fillId="0" borderId="136" xfId="19" applyFont="1" applyBorder="1"/>
    <xf numFmtId="191" fontId="13" fillId="0" borderId="137" xfId="5" applyNumberFormat="1" applyFont="1" applyBorder="1" applyAlignment="1">
      <alignment horizontal="center"/>
    </xf>
    <xf numFmtId="0" fontId="11" fillId="0" borderId="137" xfId="19" applyFont="1" applyBorder="1"/>
    <xf numFmtId="189" fontId="32" fillId="28" borderId="137" xfId="19" applyNumberFormat="1" applyFont="1" applyFill="1" applyBorder="1" applyAlignment="1">
      <alignment horizontal="right"/>
    </xf>
    <xf numFmtId="189" fontId="92" fillId="0" borderId="0" xfId="19" applyNumberFormat="1" applyFont="1"/>
    <xf numFmtId="0" fontId="32" fillId="0" borderId="135" xfId="19" applyFont="1" applyFill="1" applyBorder="1"/>
    <xf numFmtId="0" fontId="32" fillId="0" borderId="136" xfId="19" applyFont="1" applyFill="1" applyBorder="1"/>
    <xf numFmtId="10" fontId="32" fillId="0" borderId="0" xfId="19" applyNumberFormat="1" applyFont="1" applyFill="1" applyBorder="1" applyAlignment="1">
      <alignment horizontal="center" vertical="center"/>
    </xf>
    <xf numFmtId="0" fontId="11" fillId="36" borderId="0" xfId="19" applyFont="1" applyFill="1" applyBorder="1"/>
    <xf numFmtId="0" fontId="100" fillId="0" borderId="6" xfId="19" applyFont="1" applyBorder="1"/>
    <xf numFmtId="187" fontId="32" fillId="0" borderId="138" xfId="19" applyNumberFormat="1" applyFont="1" applyBorder="1" applyAlignment="1">
      <alignment horizontal="right"/>
    </xf>
    <xf numFmtId="4" fontId="32" fillId="0" borderId="138" xfId="2" applyNumberFormat="1" applyFont="1" applyBorder="1" applyAlignment="1">
      <alignment horizontal="right"/>
    </xf>
    <xf numFmtId="40" fontId="93" fillId="3" borderId="0" xfId="19" applyNumberFormat="1" applyFont="1" applyFill="1" applyBorder="1"/>
    <xf numFmtId="166" fontId="92" fillId="0" borderId="0" xfId="19" applyNumberFormat="1" applyFont="1"/>
    <xf numFmtId="187" fontId="32" fillId="31" borderId="138" xfId="19" applyNumberFormat="1" applyFont="1" applyFill="1" applyBorder="1" applyAlignment="1">
      <alignment horizontal="right"/>
    </xf>
    <xf numFmtId="4" fontId="32" fillId="31" borderId="138" xfId="2" applyNumberFormat="1" applyFont="1" applyFill="1" applyBorder="1" applyAlignment="1">
      <alignment horizontal="right"/>
    </xf>
    <xf numFmtId="43" fontId="11" fillId="0" borderId="0" xfId="19" applyNumberFormat="1" applyFont="1" applyBorder="1"/>
    <xf numFmtId="187" fontId="32" fillId="28" borderId="138" xfId="19" applyNumberFormat="1" applyFont="1" applyFill="1" applyBorder="1" applyAlignment="1">
      <alignment horizontal="right"/>
    </xf>
    <xf numFmtId="4" fontId="32" fillId="28" borderId="138" xfId="2" applyNumberFormat="1" applyFont="1" applyFill="1" applyBorder="1" applyAlignment="1">
      <alignment horizontal="right"/>
    </xf>
    <xf numFmtId="0" fontId="102" fillId="3" borderId="0" xfId="19" applyFont="1" applyFill="1" applyBorder="1"/>
    <xf numFmtId="0" fontId="93" fillId="3" borderId="0" xfId="19" applyFont="1" applyFill="1" applyBorder="1"/>
    <xf numFmtId="10" fontId="32" fillId="0" borderId="138" xfId="5" applyNumberFormat="1" applyFont="1" applyFill="1" applyBorder="1" applyAlignment="1">
      <alignment horizontal="right"/>
    </xf>
    <xf numFmtId="168" fontId="11" fillId="0" borderId="0" xfId="19" applyNumberFormat="1" applyFont="1" applyBorder="1"/>
    <xf numFmtId="187" fontId="32" fillId="0" borderId="138" xfId="19" applyNumberFormat="1" applyFont="1" applyFill="1" applyBorder="1" applyAlignment="1">
      <alignment horizontal="right"/>
    </xf>
    <xf numFmtId="4" fontId="32" fillId="0" borderId="138" xfId="2" applyNumberFormat="1" applyFont="1" applyFill="1" applyBorder="1" applyAlignment="1">
      <alignment horizontal="right"/>
    </xf>
    <xf numFmtId="0" fontId="102" fillId="3" borderId="0" xfId="19" applyFont="1" applyFill="1" applyBorder="1" applyAlignment="1">
      <alignment horizontal="left"/>
    </xf>
    <xf numFmtId="0" fontId="100" fillId="0" borderId="0" xfId="19" applyFont="1" applyBorder="1"/>
    <xf numFmtId="0" fontId="95" fillId="3" borderId="0" xfId="19" applyFont="1" applyFill="1" applyAlignment="1">
      <alignment horizontal="center"/>
    </xf>
    <xf numFmtId="187" fontId="32" fillId="0" borderId="47" xfId="19" applyNumberFormat="1" applyFont="1" applyFill="1" applyBorder="1" applyAlignment="1">
      <alignment horizontal="right"/>
    </xf>
    <xf numFmtId="43" fontId="32" fillId="0" borderId="18" xfId="2" applyFont="1" applyFill="1" applyBorder="1"/>
    <xf numFmtId="43" fontId="32" fillId="0" borderId="0" xfId="2" applyFont="1" applyFill="1" applyBorder="1"/>
    <xf numFmtId="0" fontId="101" fillId="30" borderId="0" xfId="19" applyFont="1" applyFill="1" applyBorder="1" applyAlignment="1">
      <alignment horizontal="center" vertical="center" wrapText="1"/>
    </xf>
    <xf numFmtId="0" fontId="32" fillId="2" borderId="0" xfId="19" applyFont="1" applyFill="1" applyBorder="1"/>
    <xf numFmtId="0" fontId="101" fillId="2" borderId="0" xfId="19" applyFont="1" applyFill="1" applyBorder="1"/>
    <xf numFmtId="0" fontId="32" fillId="33" borderId="0" xfId="19" applyFont="1" applyFill="1" applyBorder="1" applyAlignment="1"/>
    <xf numFmtId="0" fontId="32" fillId="0" borderId="0" xfId="19" applyFont="1" applyBorder="1" applyAlignment="1"/>
    <xf numFmtId="0" fontId="73" fillId="3" borderId="0" xfId="19" applyFont="1" applyFill="1" applyAlignment="1">
      <alignment horizontal="center"/>
    </xf>
    <xf numFmtId="0" fontId="11" fillId="2" borderId="0" xfId="19" applyFont="1" applyFill="1" applyBorder="1"/>
    <xf numFmtId="0" fontId="100" fillId="2" borderId="0" xfId="19" applyFont="1" applyFill="1" applyBorder="1"/>
    <xf numFmtId="0" fontId="100" fillId="2" borderId="0" xfId="19" applyFont="1" applyFill="1" applyBorder="1" applyAlignment="1">
      <alignment horizontal="right"/>
    </xf>
    <xf numFmtId="0" fontId="100" fillId="0" borderId="0" xfId="19" applyFont="1" applyFill="1" applyBorder="1"/>
    <xf numFmtId="0" fontId="100" fillId="0" borderId="0" xfId="19" applyFont="1" applyFill="1" applyBorder="1" applyAlignment="1">
      <alignment horizontal="right"/>
    </xf>
    <xf numFmtId="0" fontId="101" fillId="2" borderId="0" xfId="19" applyFont="1" applyFill="1" applyBorder="1" applyAlignment="1">
      <alignment horizontal="center"/>
    </xf>
    <xf numFmtId="0" fontId="100" fillId="0" borderId="0" xfId="19" applyFont="1" applyBorder="1" applyAlignment="1"/>
    <xf numFmtId="0" fontId="32" fillId="0" borderId="139" xfId="19" applyFont="1" applyBorder="1" applyAlignment="1">
      <alignment vertical="center"/>
    </xf>
    <xf numFmtId="0" fontId="100" fillId="0" borderId="140" xfId="19" applyFont="1" applyBorder="1"/>
    <xf numFmtId="0" fontId="101" fillId="0" borderId="140" xfId="19" applyFont="1" applyBorder="1"/>
    <xf numFmtId="0" fontId="100" fillId="0" borderId="141" xfId="19" applyFont="1" applyBorder="1"/>
    <xf numFmtId="0" fontId="92" fillId="0" borderId="0" xfId="19" applyFont="1" applyBorder="1"/>
    <xf numFmtId="0" fontId="92" fillId="0" borderId="147" xfId="19" applyFont="1" applyBorder="1"/>
    <xf numFmtId="0" fontId="32" fillId="0" borderId="0" xfId="19" applyFont="1" applyBorder="1" applyAlignment="1">
      <alignment vertical="center"/>
    </xf>
    <xf numFmtId="0" fontId="100" fillId="0" borderId="148" xfId="19" applyFont="1" applyBorder="1"/>
    <xf numFmtId="0" fontId="100" fillId="30" borderId="147" xfId="19" applyFont="1" applyFill="1" applyBorder="1" applyAlignment="1"/>
    <xf numFmtId="0" fontId="11" fillId="0" borderId="133" xfId="19" applyFont="1" applyBorder="1"/>
    <xf numFmtId="0" fontId="32" fillId="0" borderId="133" xfId="19" applyFont="1" applyBorder="1"/>
    <xf numFmtId="0" fontId="11" fillId="0" borderId="7" xfId="19" applyFont="1" applyBorder="1" applyAlignment="1">
      <alignment vertical="center"/>
    </xf>
    <xf numFmtId="0" fontId="32" fillId="0" borderId="147" xfId="19" applyFont="1" applyBorder="1" applyAlignment="1">
      <alignment horizontal="center"/>
    </xf>
    <xf numFmtId="0" fontId="32" fillId="0" borderId="0" xfId="19" applyFont="1" applyBorder="1" applyAlignment="1">
      <alignment horizontal="left" vertical="center"/>
    </xf>
    <xf numFmtId="0" fontId="101" fillId="0" borderId="148" xfId="19" applyFont="1" applyBorder="1" applyAlignment="1">
      <alignment horizontal="center"/>
    </xf>
    <xf numFmtId="0" fontId="101" fillId="0" borderId="12" xfId="19" applyFont="1" applyBorder="1" applyAlignment="1">
      <alignment horizontal="center"/>
    </xf>
    <xf numFmtId="0" fontId="103" fillId="0" borderId="0" xfId="19" applyFont="1" applyAlignment="1">
      <alignment horizontal="center"/>
    </xf>
    <xf numFmtId="0" fontId="11" fillId="0" borderId="147" xfId="19" applyFont="1" applyBorder="1" applyAlignment="1">
      <alignment horizontal="center"/>
    </xf>
    <xf numFmtId="0" fontId="11" fillId="0" borderId="0" xfId="19" applyFont="1" applyBorder="1" applyAlignment="1">
      <alignment horizontal="center"/>
    </xf>
    <xf numFmtId="0" fontId="100" fillId="0" borderId="12" xfId="19" applyFont="1" applyBorder="1" applyAlignment="1">
      <alignment horizontal="center"/>
    </xf>
    <xf numFmtId="0" fontId="106" fillId="0" borderId="0" xfId="19" applyFont="1" applyAlignment="1">
      <alignment horizontal="center"/>
    </xf>
    <xf numFmtId="0" fontId="11" fillId="0" borderId="150" xfId="19" applyFont="1" applyBorder="1" applyAlignment="1">
      <alignment horizontal="center"/>
    </xf>
    <xf numFmtId="0" fontId="32" fillId="0" borderId="151" xfId="19" applyFont="1" applyBorder="1" applyAlignment="1"/>
    <xf numFmtId="0" fontId="11" fillId="0" borderId="151" xfId="19" applyFont="1" applyBorder="1" applyAlignment="1">
      <alignment horizontal="center"/>
    </xf>
    <xf numFmtId="0" fontId="11" fillId="0" borderId="151" xfId="19" applyFont="1" applyBorder="1"/>
    <xf numFmtId="0" fontId="32" fillId="30" borderId="151" xfId="19" applyFont="1" applyFill="1" applyBorder="1" applyAlignment="1"/>
    <xf numFmtId="0" fontId="100" fillId="0" borderId="152" xfId="19" applyFont="1" applyBorder="1" applyAlignment="1">
      <alignment horizontal="center"/>
    </xf>
    <xf numFmtId="0" fontId="107" fillId="0" borderId="0" xfId="19" applyFont="1" applyAlignment="1">
      <alignment horizontal="center"/>
    </xf>
    <xf numFmtId="0" fontId="93" fillId="3" borderId="138" xfId="19" applyFont="1" applyFill="1" applyBorder="1"/>
    <xf numFmtId="0" fontId="92" fillId="0" borderId="13" xfId="19" applyFont="1" applyBorder="1"/>
    <xf numFmtId="0" fontId="11" fillId="0" borderId="7" xfId="19" applyFont="1" applyBorder="1"/>
    <xf numFmtId="0" fontId="11" fillId="0" borderId="7" xfId="19" applyFont="1" applyBorder="1" applyAlignment="1"/>
    <xf numFmtId="0" fontId="11" fillId="0" borderId="7" xfId="19" applyFont="1" applyBorder="1" applyAlignment="1">
      <alignment horizontal="center"/>
    </xf>
    <xf numFmtId="0" fontId="100" fillId="0" borderId="7" xfId="19" applyFont="1" applyBorder="1"/>
    <xf numFmtId="0" fontId="100" fillId="0" borderId="8" xfId="19" applyFont="1" applyBorder="1"/>
    <xf numFmtId="0" fontId="103" fillId="0" borderId="0" xfId="19" applyFont="1" applyBorder="1"/>
    <xf numFmtId="9" fontId="111" fillId="0" borderId="0" xfId="16" applyFont="1" applyBorder="1" applyAlignment="1">
      <alignment horizontal="right" vertical="center"/>
    </xf>
    <xf numFmtId="0" fontId="95" fillId="0" borderId="0" xfId="23" applyFont="1" applyBorder="1" applyAlignment="1">
      <alignment vertical="center"/>
    </xf>
    <xf numFmtId="0" fontId="93" fillId="0" borderId="0" xfId="23" applyFont="1" applyBorder="1" applyAlignment="1">
      <alignment vertical="center"/>
    </xf>
    <xf numFmtId="0" fontId="93" fillId="0" borderId="0" xfId="23" applyFont="1"/>
    <xf numFmtId="0" fontId="112" fillId="0" borderId="17" xfId="23" applyFont="1" applyBorder="1" applyAlignment="1">
      <alignment horizontal="center" vertical="center"/>
    </xf>
    <xf numFmtId="0" fontId="94" fillId="0" borderId="18" xfId="23" applyFont="1" applyBorder="1" applyAlignment="1">
      <alignment horizontal="center" vertical="center"/>
    </xf>
    <xf numFmtId="9" fontId="113" fillId="0" borderId="0" xfId="16" applyFont="1" applyBorder="1" applyAlignment="1">
      <alignment horizontal="right" vertical="center"/>
    </xf>
    <xf numFmtId="0" fontId="102" fillId="0" borderId="0" xfId="23" applyFont="1" applyBorder="1" applyAlignment="1">
      <alignment vertical="center"/>
    </xf>
    <xf numFmtId="0" fontId="111" fillId="0" borderId="0" xfId="23" applyFont="1" applyBorder="1" applyAlignment="1">
      <alignment vertical="center"/>
    </xf>
    <xf numFmtId="0" fontId="113" fillId="0" borderId="5" xfId="23" applyFont="1" applyBorder="1" applyAlignment="1">
      <alignment horizontal="centerContinuous" vertical="center"/>
    </xf>
    <xf numFmtId="0" fontId="113" fillId="0" borderId="19" xfId="23" applyFont="1" applyBorder="1" applyAlignment="1">
      <alignment horizontal="center" vertical="center"/>
    </xf>
    <xf numFmtId="9" fontId="114" fillId="0" borderId="11" xfId="16" applyFont="1" applyFill="1" applyBorder="1" applyAlignment="1">
      <alignment vertical="center"/>
    </xf>
    <xf numFmtId="9" fontId="114" fillId="0" borderId="0" xfId="16" applyFont="1" applyFill="1" applyBorder="1" applyAlignment="1">
      <alignment vertical="center"/>
    </xf>
    <xf numFmtId="0" fontId="96" fillId="0" borderId="0" xfId="23" applyFont="1" applyFill="1" applyBorder="1" applyAlignment="1">
      <alignment vertical="center"/>
    </xf>
    <xf numFmtId="0" fontId="96" fillId="0" borderId="0" xfId="23" applyFont="1" applyBorder="1" applyAlignment="1">
      <alignment vertical="center"/>
    </xf>
    <xf numFmtId="0" fontId="115" fillId="0" borderId="0" xfId="23" applyFont="1" applyBorder="1" applyAlignment="1">
      <alignment vertical="center" wrapText="1"/>
    </xf>
    <xf numFmtId="0" fontId="96" fillId="0" borderId="20" xfId="23" applyFont="1" applyBorder="1" applyAlignment="1">
      <alignment vertical="center"/>
    </xf>
    <xf numFmtId="40" fontId="116" fillId="0" borderId="15" xfId="122" applyNumberFormat="1" applyFont="1" applyBorder="1" applyAlignment="1">
      <alignment horizontal="right" vertical="center"/>
    </xf>
    <xf numFmtId="166" fontId="117" fillId="0" borderId="15" xfId="11" applyNumberFormat="1" applyFont="1" applyFill="1" applyBorder="1" applyAlignment="1">
      <alignment horizontal="right" vertical="center"/>
    </xf>
    <xf numFmtId="40" fontId="96" fillId="0" borderId="15" xfId="122" applyNumberFormat="1" applyFont="1" applyFill="1" applyBorder="1" applyAlignment="1">
      <alignment horizontal="right" vertical="center"/>
    </xf>
    <xf numFmtId="40" fontId="96" fillId="0" borderId="21" xfId="122" applyNumberFormat="1" applyFont="1" applyFill="1" applyBorder="1" applyAlignment="1">
      <alignment horizontal="right" vertical="center"/>
    </xf>
    <xf numFmtId="0" fontId="115" fillId="0" borderId="22" xfId="23" applyFont="1" applyBorder="1" applyAlignment="1">
      <alignment horizontal="center" vertical="center" wrapText="1"/>
    </xf>
    <xf numFmtId="0" fontId="96" fillId="0" borderId="23" xfId="23" applyFont="1" applyBorder="1" applyAlignment="1">
      <alignment horizontal="center" vertical="center"/>
    </xf>
    <xf numFmtId="0" fontId="95" fillId="0" borderId="23" xfId="23" applyFont="1" applyBorder="1" applyAlignment="1">
      <alignment horizontal="center" vertical="center"/>
    </xf>
    <xf numFmtId="0" fontId="115" fillId="0" borderId="24" xfId="23" applyFont="1" applyBorder="1" applyAlignment="1">
      <alignment horizontal="right" vertical="center" wrapText="1"/>
    </xf>
    <xf numFmtId="0" fontId="96" fillId="0" borderId="25" xfId="23" applyFont="1" applyBorder="1" applyAlignment="1">
      <alignment vertical="center" wrapText="1"/>
    </xf>
    <xf numFmtId="40" fontId="116" fillId="0" borderId="14" xfId="122" applyNumberFormat="1" applyFont="1" applyBorder="1" applyAlignment="1">
      <alignment horizontal="right" vertical="center"/>
    </xf>
    <xf numFmtId="40" fontId="96" fillId="0" borderId="14" xfId="122" applyNumberFormat="1" applyFont="1" applyFill="1" applyBorder="1" applyAlignment="1">
      <alignment horizontal="right" vertical="center"/>
    </xf>
    <xf numFmtId="40" fontId="96" fillId="0" borderId="16" xfId="122" applyNumberFormat="1" applyFont="1" applyFill="1" applyBorder="1" applyAlignment="1">
      <alignment horizontal="right" vertical="center"/>
    </xf>
    <xf numFmtId="0" fontId="117" fillId="0" borderId="25" xfId="23" applyFont="1" applyBorder="1" applyAlignment="1">
      <alignment horizontal="right" vertical="center"/>
    </xf>
    <xf numFmtId="9" fontId="118" fillId="0" borderId="14" xfId="16" applyFont="1" applyFill="1" applyBorder="1" applyAlignment="1">
      <alignment horizontal="center" vertical="center"/>
    </xf>
    <xf numFmtId="180" fontId="119" fillId="0" borderId="14" xfId="16" applyNumberFormat="1" applyFont="1" applyBorder="1" applyAlignment="1">
      <alignment horizontal="center" vertical="center"/>
    </xf>
    <xf numFmtId="167" fontId="96" fillId="0" borderId="26" xfId="23" applyNumberFormat="1" applyFont="1" applyBorder="1" applyAlignment="1">
      <alignment horizontal="right" vertical="center"/>
    </xf>
    <xf numFmtId="193" fontId="119" fillId="0" borderId="14" xfId="16" applyNumberFormat="1" applyFont="1" applyBorder="1" applyAlignment="1">
      <alignment horizontal="center" vertical="center"/>
    </xf>
    <xf numFmtId="177" fontId="119" fillId="0" borderId="14" xfId="16" applyNumberFormat="1" applyFont="1" applyBorder="1" applyAlignment="1">
      <alignment horizontal="center" vertical="center"/>
    </xf>
    <xf numFmtId="0" fontId="96" fillId="0" borderId="25" xfId="23" applyFont="1" applyBorder="1" applyAlignment="1">
      <alignment vertical="center"/>
    </xf>
    <xf numFmtId="40" fontId="95" fillId="37" borderId="27" xfId="122" applyNumberFormat="1" applyFont="1" applyFill="1" applyBorder="1" applyAlignment="1">
      <alignment horizontal="right" vertical="center"/>
    </xf>
    <xf numFmtId="40" fontId="95" fillId="0" borderId="27" xfId="122" applyNumberFormat="1" applyFont="1" applyFill="1" applyBorder="1" applyAlignment="1">
      <alignment horizontal="right" vertical="center"/>
    </xf>
    <xf numFmtId="40" fontId="95" fillId="37" borderId="40" xfId="122" applyNumberFormat="1" applyFont="1" applyFill="1" applyBorder="1" applyAlignment="1">
      <alignment horizontal="right" vertical="center"/>
    </xf>
    <xf numFmtId="9" fontId="95" fillId="0" borderId="28" xfId="16" applyFont="1" applyFill="1" applyBorder="1" applyAlignment="1">
      <alignment horizontal="right" vertical="center"/>
    </xf>
    <xf numFmtId="0" fontId="118" fillId="0" borderId="27" xfId="23" applyFont="1" applyFill="1" applyBorder="1" applyAlignment="1">
      <alignment horizontal="center" vertical="center"/>
    </xf>
    <xf numFmtId="180" fontId="120" fillId="0" borderId="27" xfId="23" applyNumberFormat="1" applyFont="1" applyBorder="1" applyAlignment="1">
      <alignment horizontal="center" vertical="center"/>
    </xf>
    <xf numFmtId="167" fontId="95" fillId="0" borderId="29" xfId="23" applyNumberFormat="1" applyFont="1" applyBorder="1" applyAlignment="1">
      <alignment horizontal="right" vertical="center"/>
    </xf>
    <xf numFmtId="0" fontId="120" fillId="0" borderId="0" xfId="23" applyFont="1" applyFill="1" applyAlignment="1">
      <alignment horizontal="right" vertical="center"/>
    </xf>
    <xf numFmtId="4" fontId="118" fillId="0" borderId="0" xfId="122" applyNumberFormat="1" applyFont="1" applyFill="1" applyBorder="1" applyAlignment="1">
      <alignment horizontal="center" vertical="center"/>
    </xf>
    <xf numFmtId="0" fontId="96" fillId="0" borderId="20" xfId="23" applyFont="1" applyFill="1" applyBorder="1" applyAlignment="1">
      <alignment vertical="center"/>
    </xf>
    <xf numFmtId="40" fontId="96" fillId="0" borderId="15" xfId="23" applyNumberFormat="1" applyFont="1" applyFill="1" applyBorder="1" applyAlignment="1">
      <alignment horizontal="right" vertical="center"/>
    </xf>
    <xf numFmtId="166" fontId="96" fillId="0" borderId="15" xfId="11" applyNumberFormat="1" applyFont="1" applyFill="1" applyBorder="1" applyAlignment="1">
      <alignment horizontal="right" vertical="center"/>
    </xf>
    <xf numFmtId="38" fontId="96" fillId="0" borderId="15" xfId="122" applyNumberFormat="1" applyFont="1" applyFill="1" applyBorder="1" applyAlignment="1">
      <alignment horizontal="right" vertical="center"/>
    </xf>
    <xf numFmtId="38" fontId="96" fillId="0" borderId="30" xfId="122" applyNumberFormat="1" applyFont="1" applyFill="1" applyBorder="1" applyAlignment="1">
      <alignment horizontal="right" vertical="center"/>
    </xf>
    <xf numFmtId="9" fontId="95" fillId="0" borderId="0" xfId="16" applyFont="1" applyFill="1" applyAlignment="1">
      <alignment horizontal="right" vertical="center"/>
    </xf>
    <xf numFmtId="0" fontId="96" fillId="0" borderId="25" xfId="23" applyFont="1" applyFill="1" applyBorder="1" applyAlignment="1">
      <alignment vertical="center"/>
    </xf>
    <xf numFmtId="166" fontId="95" fillId="0" borderId="14" xfId="11" applyNumberFormat="1" applyFont="1" applyFill="1" applyBorder="1" applyAlignment="1">
      <alignment horizontal="right" vertical="center"/>
    </xf>
    <xf numFmtId="40" fontId="96" fillId="0" borderId="26" xfId="122" applyNumberFormat="1" applyFont="1" applyFill="1" applyBorder="1" applyAlignment="1">
      <alignment horizontal="right" vertical="center"/>
    </xf>
    <xf numFmtId="0" fontId="93" fillId="0" borderId="0" xfId="23" applyFont="1" applyBorder="1" applyAlignment="1">
      <alignment horizontal="center" vertical="center"/>
    </xf>
    <xf numFmtId="166" fontId="96" fillId="0" borderId="14" xfId="11" applyNumberFormat="1" applyFont="1" applyFill="1" applyBorder="1" applyAlignment="1">
      <alignment horizontal="right" vertical="center"/>
    </xf>
    <xf numFmtId="0" fontId="120" fillId="0" borderId="0" xfId="23" applyFont="1" applyFill="1" applyBorder="1" applyAlignment="1">
      <alignment horizontal="right" vertical="center"/>
    </xf>
    <xf numFmtId="168" fontId="118" fillId="0" borderId="19" xfId="122" applyNumberFormat="1" applyFont="1" applyFill="1" applyBorder="1" applyAlignment="1">
      <alignment horizontal="center" vertical="center"/>
    </xf>
    <xf numFmtId="0" fontId="93" fillId="0" borderId="56" xfId="23" applyFont="1" applyBorder="1" applyAlignment="1">
      <alignment horizontal="center"/>
    </xf>
    <xf numFmtId="9" fontId="120" fillId="0" borderId="0" xfId="16" applyFont="1" applyFill="1" applyBorder="1" applyAlignment="1">
      <alignment horizontal="right" vertical="center"/>
    </xf>
    <xf numFmtId="168" fontId="121" fillId="0" borderId="19" xfId="122" applyNumberFormat="1" applyFont="1" applyFill="1" applyBorder="1" applyAlignment="1">
      <alignment horizontal="center" vertical="center"/>
    </xf>
    <xf numFmtId="168" fontId="121" fillId="0" borderId="5" xfId="122" applyNumberFormat="1" applyFont="1" applyFill="1" applyBorder="1" applyAlignment="1">
      <alignment horizontal="center" vertical="center"/>
    </xf>
    <xf numFmtId="40" fontId="95" fillId="37" borderId="32" xfId="122" applyNumberFormat="1" applyFont="1" applyFill="1" applyBorder="1" applyAlignment="1">
      <alignment horizontal="right" vertical="center"/>
    </xf>
    <xf numFmtId="38" fontId="95" fillId="0" borderId="32" xfId="122" applyNumberFormat="1" applyFont="1" applyFill="1" applyBorder="1" applyAlignment="1">
      <alignment horizontal="right" vertical="center"/>
    </xf>
    <xf numFmtId="40" fontId="95" fillId="37" borderId="29" xfId="122" applyNumberFormat="1" applyFont="1" applyFill="1" applyBorder="1" applyAlignment="1">
      <alignment horizontal="right" vertical="center"/>
    </xf>
    <xf numFmtId="168" fontId="95" fillId="0" borderId="0" xfId="122" applyNumberFormat="1" applyFont="1" applyFill="1" applyBorder="1" applyAlignment="1">
      <alignment horizontal="right" vertical="center"/>
    </xf>
    <xf numFmtId="168" fontId="118" fillId="0" borderId="56" xfId="122" applyNumberFormat="1" applyFont="1" applyFill="1" applyBorder="1" applyAlignment="1">
      <alignment horizontal="center" vertical="center"/>
    </xf>
    <xf numFmtId="9" fontId="116" fillId="0" borderId="31" xfId="16" applyNumberFormat="1" applyFont="1" applyFill="1" applyBorder="1" applyAlignment="1">
      <alignment horizontal="center" vertical="center"/>
    </xf>
    <xf numFmtId="9" fontId="122" fillId="0" borderId="31" xfId="16" applyNumberFormat="1" applyFont="1" applyFill="1" applyBorder="1" applyAlignment="1">
      <alignment horizontal="center" vertical="center"/>
    </xf>
    <xf numFmtId="9" fontId="122" fillId="0" borderId="159" xfId="16" applyNumberFormat="1" applyFont="1" applyFill="1" applyBorder="1" applyAlignment="1">
      <alignment horizontal="center" vertical="center"/>
    </xf>
    <xf numFmtId="0" fontId="96" fillId="0" borderId="20" xfId="23" applyFont="1" applyFill="1" applyBorder="1" applyAlignment="1">
      <alignment horizontal="left" vertical="center"/>
    </xf>
    <xf numFmtId="40" fontId="96" fillId="0" borderId="15" xfId="23" applyNumberFormat="1" applyFont="1" applyFill="1" applyBorder="1" applyAlignment="1">
      <alignment horizontal="left" vertical="center"/>
    </xf>
    <xf numFmtId="9" fontId="123" fillId="38" borderId="0" xfId="16" applyFont="1" applyFill="1" applyBorder="1" applyAlignment="1">
      <alignment horizontal="right" vertical="center"/>
    </xf>
    <xf numFmtId="2" fontId="123" fillId="38" borderId="0" xfId="23" applyNumberFormat="1" applyFont="1" applyFill="1" applyBorder="1" applyAlignment="1">
      <alignment horizontal="center" vertical="center"/>
    </xf>
    <xf numFmtId="0" fontId="123" fillId="38" borderId="0" xfId="23" applyFont="1" applyFill="1" applyBorder="1" applyAlignment="1">
      <alignment horizontal="center" vertical="center"/>
    </xf>
    <xf numFmtId="0" fontId="96" fillId="0" borderId="25" xfId="23" applyFont="1" applyFill="1" applyBorder="1" applyAlignment="1">
      <alignment horizontal="left" vertical="center"/>
    </xf>
    <xf numFmtId="0" fontId="95" fillId="0" borderId="0" xfId="23" applyFont="1" applyBorder="1" applyAlignment="1">
      <alignment horizontal="left" vertical="center"/>
    </xf>
    <xf numFmtId="9" fontId="96" fillId="0" borderId="0" xfId="16" applyFont="1" applyFill="1" applyBorder="1" applyAlignment="1">
      <alignment horizontal="right" vertical="center"/>
    </xf>
    <xf numFmtId="9" fontId="122" fillId="0" borderId="0" xfId="16" applyFont="1" applyFill="1" applyBorder="1" applyAlignment="1">
      <alignment horizontal="center" vertical="center"/>
    </xf>
    <xf numFmtId="0" fontId="115" fillId="0" borderId="0" xfId="23" applyFont="1" applyBorder="1" applyAlignment="1">
      <alignment horizontal="center" vertical="center" wrapText="1"/>
    </xf>
    <xf numFmtId="0" fontId="96" fillId="0" borderId="160" xfId="23" applyFont="1" applyFill="1" applyBorder="1" applyAlignment="1">
      <alignment horizontal="left" vertical="center"/>
    </xf>
    <xf numFmtId="0" fontId="96" fillId="0" borderId="75" xfId="23" applyFont="1" applyFill="1" applyBorder="1" applyAlignment="1">
      <alignment horizontal="centerContinuous" vertical="center"/>
    </xf>
    <xf numFmtId="166" fontId="96" fillId="0" borderId="76" xfId="11" applyNumberFormat="1" applyFont="1" applyFill="1" applyBorder="1" applyAlignment="1">
      <alignment horizontal="right" vertical="center"/>
    </xf>
    <xf numFmtId="40" fontId="96" fillId="0" borderId="32" xfId="122" applyNumberFormat="1" applyFont="1" applyFill="1" applyBorder="1" applyAlignment="1">
      <alignment horizontal="right" vertical="center"/>
    </xf>
    <xf numFmtId="40" fontId="96" fillId="0" borderId="41" xfId="122" applyNumberFormat="1" applyFont="1" applyFill="1" applyBorder="1" applyAlignment="1">
      <alignment horizontal="right" vertical="center"/>
    </xf>
    <xf numFmtId="40" fontId="95" fillId="0" borderId="32" xfId="122" applyNumberFormat="1" applyFont="1" applyFill="1" applyBorder="1" applyAlignment="1">
      <alignment horizontal="right" vertical="center"/>
    </xf>
    <xf numFmtId="40" fontId="95" fillId="37" borderId="41" xfId="122" applyNumberFormat="1" applyFont="1" applyFill="1" applyBorder="1" applyAlignment="1">
      <alignment horizontal="right" vertical="center"/>
    </xf>
    <xf numFmtId="169" fontId="125" fillId="38" borderId="0" xfId="11" applyNumberFormat="1" applyFont="1" applyFill="1" applyBorder="1" applyAlignment="1">
      <alignment horizontal="centerContinuous" vertical="center"/>
    </xf>
    <xf numFmtId="9" fontId="116" fillId="0" borderId="33" xfId="16" applyFont="1" applyFill="1" applyBorder="1" applyAlignment="1">
      <alignment horizontal="center" vertical="center"/>
    </xf>
    <xf numFmtId="167" fontId="102" fillId="0" borderId="33" xfId="122" applyNumberFormat="1" applyFont="1" applyFill="1" applyBorder="1" applyAlignment="1">
      <alignment horizontal="right" vertical="center"/>
    </xf>
    <xf numFmtId="167" fontId="102" fillId="0" borderId="34" xfId="122" applyNumberFormat="1" applyFont="1" applyFill="1" applyBorder="1" applyAlignment="1">
      <alignment horizontal="right" vertical="center"/>
    </xf>
    <xf numFmtId="0" fontId="95" fillId="0" borderId="0" xfId="23" applyFont="1" applyFill="1" applyBorder="1" applyAlignment="1">
      <alignment vertical="center"/>
    </xf>
    <xf numFmtId="9" fontId="116" fillId="0" borderId="35" xfId="16" applyFont="1" applyFill="1" applyBorder="1" applyAlignment="1">
      <alignment horizontal="center" vertical="center"/>
    </xf>
    <xf numFmtId="167" fontId="102" fillId="0" borderId="35" xfId="122" applyNumberFormat="1" applyFont="1" applyFill="1" applyBorder="1" applyAlignment="1">
      <alignment horizontal="right" vertical="center"/>
    </xf>
    <xf numFmtId="167" fontId="102" fillId="0" borderId="36" xfId="122" applyNumberFormat="1" applyFont="1" applyFill="1" applyBorder="1" applyAlignment="1">
      <alignment horizontal="right" vertical="center"/>
    </xf>
    <xf numFmtId="0" fontId="93" fillId="0" borderId="113" xfId="23" applyFont="1" applyBorder="1" applyAlignment="1">
      <alignment vertical="center"/>
    </xf>
    <xf numFmtId="0" fontId="111" fillId="0" borderId="20" xfId="23" applyFont="1" applyBorder="1" applyAlignment="1">
      <alignment vertical="center"/>
    </xf>
    <xf numFmtId="170" fontId="119" fillId="0" borderId="30" xfId="23" applyNumberFormat="1" applyFont="1" applyBorder="1" applyAlignment="1">
      <alignment vertical="center"/>
    </xf>
    <xf numFmtId="40" fontId="96" fillId="0" borderId="160" xfId="122" applyNumberFormat="1" applyFont="1" applyFill="1" applyBorder="1" applyAlignment="1">
      <alignment horizontal="left" vertical="center"/>
    </xf>
    <xf numFmtId="40" fontId="96" fillId="0" borderId="75" xfId="122" applyNumberFormat="1" applyFont="1" applyFill="1" applyBorder="1" applyAlignment="1">
      <alignment horizontal="right" vertical="center"/>
    </xf>
    <xf numFmtId="40" fontId="96" fillId="0" borderId="0" xfId="122" applyNumberFormat="1" applyFont="1" applyFill="1" applyBorder="1" applyAlignment="1">
      <alignment horizontal="right" vertical="center"/>
    </xf>
    <xf numFmtId="194" fontId="126" fillId="0" borderId="0" xfId="123" applyNumberFormat="1" applyFont="1" applyBorder="1" applyAlignment="1" applyProtection="1">
      <alignment horizontal="left" vertical="center"/>
    </xf>
    <xf numFmtId="43" fontId="93" fillId="0" borderId="0" xfId="11" applyFont="1" applyBorder="1" applyAlignment="1">
      <alignment vertical="center"/>
    </xf>
    <xf numFmtId="0" fontId="111" fillId="0" borderId="25" xfId="23" applyFont="1" applyBorder="1" applyAlignment="1">
      <alignment vertical="center"/>
    </xf>
    <xf numFmtId="171" fontId="119" fillId="0" borderId="26" xfId="23" applyNumberFormat="1" applyFont="1" applyBorder="1" applyAlignment="1">
      <alignment vertical="center"/>
    </xf>
    <xf numFmtId="40" fontId="96" fillId="0" borderId="11" xfId="122" applyNumberFormat="1" applyFont="1" applyFill="1" applyBorder="1" applyAlignment="1">
      <alignment horizontal="left" vertical="center"/>
    </xf>
    <xf numFmtId="2" fontId="126" fillId="0" borderId="0" xfId="123" applyNumberFormat="1" applyFont="1" applyBorder="1" applyAlignment="1" applyProtection="1">
      <alignment horizontal="left" vertical="center"/>
    </xf>
    <xf numFmtId="172" fontId="95" fillId="0" borderId="26" xfId="23" applyNumberFormat="1" applyFont="1" applyBorder="1" applyAlignment="1">
      <alignment vertical="center"/>
    </xf>
    <xf numFmtId="43" fontId="126" fillId="0" borderId="0" xfId="123" applyNumberFormat="1" applyFont="1" applyBorder="1" applyAlignment="1" applyProtection="1">
      <alignment vertical="center"/>
    </xf>
    <xf numFmtId="0" fontId="111" fillId="0" borderId="37" xfId="23" applyFont="1" applyBorder="1" applyAlignment="1">
      <alignment vertical="center"/>
    </xf>
    <xf numFmtId="0" fontId="111" fillId="0" borderId="38" xfId="23" applyFont="1" applyBorder="1" applyAlignment="1">
      <alignment vertical="center"/>
    </xf>
    <xf numFmtId="170" fontId="95" fillId="0" borderId="69" xfId="23" applyNumberFormat="1" applyFont="1" applyBorder="1" applyAlignment="1">
      <alignment vertical="center"/>
    </xf>
    <xf numFmtId="0" fontId="113" fillId="0" borderId="161" xfId="23" applyFont="1" applyBorder="1" applyAlignment="1">
      <alignment horizontal="center" vertical="center"/>
    </xf>
    <xf numFmtId="0" fontId="113" fillId="0" borderId="162" xfId="23" applyFont="1" applyBorder="1" applyAlignment="1">
      <alignment horizontal="center" vertical="center"/>
    </xf>
    <xf numFmtId="0" fontId="113" fillId="0" borderId="163" xfId="23" applyFont="1" applyBorder="1" applyAlignment="1">
      <alignment horizontal="center" vertical="center"/>
    </xf>
    <xf numFmtId="9" fontId="114" fillId="0" borderId="0" xfId="16" applyFont="1" applyFill="1" applyBorder="1" applyAlignment="1">
      <alignment horizontal="center" vertical="center"/>
    </xf>
    <xf numFmtId="0" fontId="96" fillId="0" borderId="164" xfId="23" applyFont="1" applyBorder="1" applyAlignment="1">
      <alignment vertical="center"/>
    </xf>
    <xf numFmtId="0" fontId="93" fillId="0" borderId="15" xfId="23" applyFont="1" applyBorder="1" applyAlignment="1">
      <alignment vertical="center"/>
    </xf>
    <xf numFmtId="170" fontId="119" fillId="0" borderId="14" xfId="23" applyNumberFormat="1" applyFont="1" applyBorder="1" applyAlignment="1">
      <alignment vertical="center"/>
    </xf>
    <xf numFmtId="0" fontId="96" fillId="0" borderId="14" xfId="23" applyFont="1" applyBorder="1" applyAlignment="1">
      <alignment vertical="center"/>
    </xf>
    <xf numFmtId="0" fontId="96" fillId="0" borderId="165" xfId="23" applyFont="1" applyBorder="1" applyAlignment="1">
      <alignment vertical="center"/>
    </xf>
    <xf numFmtId="0" fontId="96" fillId="0" borderId="166" xfId="23" applyFont="1" applyBorder="1" applyAlignment="1">
      <alignment vertical="center"/>
    </xf>
    <xf numFmtId="0" fontId="93" fillId="0" borderId="14" xfId="23" applyFont="1" applyBorder="1" applyAlignment="1">
      <alignment vertical="center"/>
    </xf>
    <xf numFmtId="4" fontId="96" fillId="0" borderId="14" xfId="23" applyNumberFormat="1" applyFont="1" applyBorder="1" applyAlignment="1">
      <alignment vertical="center"/>
    </xf>
    <xf numFmtId="0" fontId="119" fillId="0" borderId="14" xfId="23" applyFont="1" applyBorder="1" applyAlignment="1">
      <alignment vertical="center"/>
    </xf>
    <xf numFmtId="170" fontId="96" fillId="0" borderId="14" xfId="23" applyNumberFormat="1" applyFont="1" applyBorder="1" applyAlignment="1">
      <alignment vertical="center"/>
    </xf>
    <xf numFmtId="167" fontId="119" fillId="0" borderId="165" xfId="23" applyNumberFormat="1" applyFont="1" applyBorder="1" applyAlignment="1">
      <alignment vertical="center"/>
    </xf>
    <xf numFmtId="167" fontId="96" fillId="0" borderId="165" xfId="23" applyNumberFormat="1" applyFont="1" applyBorder="1" applyAlignment="1">
      <alignment vertical="center"/>
    </xf>
    <xf numFmtId="167" fontId="54" fillId="39" borderId="167" xfId="23" applyNumberFormat="1" applyFont="1" applyFill="1" applyBorder="1" applyAlignment="1">
      <alignment vertical="center"/>
    </xf>
    <xf numFmtId="0" fontId="93" fillId="0" borderId="169" xfId="23" applyFont="1" applyBorder="1" applyAlignment="1">
      <alignment vertical="center"/>
    </xf>
    <xf numFmtId="0" fontId="93" fillId="0" borderId="170" xfId="23" applyFont="1" applyBorder="1" applyAlignment="1">
      <alignment vertical="center"/>
    </xf>
    <xf numFmtId="0" fontId="96" fillId="0" borderId="170" xfId="23" applyFont="1" applyBorder="1" applyAlignment="1">
      <alignment vertical="center"/>
    </xf>
    <xf numFmtId="0" fontId="93" fillId="0" borderId="11" xfId="23" applyFont="1" applyBorder="1" applyAlignment="1">
      <alignment vertical="center"/>
    </xf>
    <xf numFmtId="9" fontId="95" fillId="0" borderId="0" xfId="16" applyFont="1" applyFill="1" applyBorder="1" applyAlignment="1">
      <alignment horizontal="center" vertical="center" wrapText="1"/>
    </xf>
    <xf numFmtId="9" fontId="54" fillId="0" borderId="69" xfId="16" applyFont="1" applyFill="1" applyBorder="1" applyAlignment="1">
      <alignment horizontal="center" vertical="center"/>
    </xf>
    <xf numFmtId="4" fontId="118" fillId="0" borderId="19" xfId="122" applyNumberFormat="1" applyFont="1" applyFill="1" applyBorder="1" applyAlignment="1">
      <alignment horizontal="center" vertical="center"/>
    </xf>
    <xf numFmtId="0" fontId="127" fillId="0" borderId="0" xfId="23" applyFont="1" applyBorder="1" applyAlignment="1">
      <alignment horizontal="right" vertical="center"/>
    </xf>
    <xf numFmtId="0" fontId="96" fillId="0" borderId="164" xfId="23" applyFont="1" applyFill="1" applyBorder="1" applyAlignment="1">
      <alignment vertical="center"/>
    </xf>
    <xf numFmtId="40" fontId="96" fillId="0" borderId="15" xfId="23" applyNumberFormat="1" applyFont="1" applyFill="1" applyBorder="1" applyAlignment="1">
      <alignment horizontal="center" vertical="center"/>
    </xf>
    <xf numFmtId="38" fontId="96" fillId="0" borderId="173" xfId="122" applyNumberFormat="1" applyFont="1" applyFill="1" applyBorder="1" applyAlignment="1">
      <alignment horizontal="right" vertical="center"/>
    </xf>
    <xf numFmtId="4" fontId="118" fillId="0" borderId="56" xfId="122" applyNumberFormat="1" applyFont="1" applyFill="1" applyBorder="1" applyAlignment="1">
      <alignment horizontal="center" vertical="center"/>
    </xf>
    <xf numFmtId="0" fontId="96" fillId="0" borderId="166" xfId="23" applyFont="1" applyFill="1" applyBorder="1" applyAlignment="1">
      <alignment vertical="center"/>
    </xf>
    <xf numFmtId="40" fontId="96" fillId="0" borderId="165" xfId="122" applyNumberFormat="1" applyFont="1" applyFill="1" applyBorder="1" applyAlignment="1">
      <alignment horizontal="right" vertical="center"/>
    </xf>
    <xf numFmtId="0" fontId="128" fillId="0" borderId="0" xfId="23" applyFont="1" applyBorder="1" applyAlignment="1">
      <alignment vertical="center"/>
    </xf>
    <xf numFmtId="166" fontId="96" fillId="0" borderId="32" xfId="11" applyNumberFormat="1" applyFont="1" applyFill="1" applyBorder="1" applyAlignment="1">
      <alignment horizontal="right" vertical="center"/>
    </xf>
    <xf numFmtId="40" fontId="96" fillId="0" borderId="167" xfId="122" applyNumberFormat="1" applyFont="1" applyFill="1" applyBorder="1" applyAlignment="1">
      <alignment horizontal="right" vertical="center"/>
    </xf>
    <xf numFmtId="40" fontId="95" fillId="37" borderId="170" xfId="122" applyNumberFormat="1" applyFont="1" applyFill="1" applyBorder="1" applyAlignment="1">
      <alignment horizontal="right" vertical="center"/>
    </xf>
    <xf numFmtId="38" fontId="95" fillId="0" borderId="170" xfId="122" applyNumberFormat="1" applyFont="1" applyFill="1" applyBorder="1" applyAlignment="1">
      <alignment horizontal="right" vertical="center"/>
    </xf>
    <xf numFmtId="40" fontId="95" fillId="37" borderId="174" xfId="122" applyNumberFormat="1" applyFont="1" applyFill="1" applyBorder="1" applyAlignment="1">
      <alignment horizontal="right" vertical="center"/>
    </xf>
    <xf numFmtId="0" fontId="95" fillId="0" borderId="0" xfId="23" applyFont="1" applyFill="1" applyBorder="1" applyAlignment="1">
      <alignment horizontal="right" vertical="center"/>
    </xf>
    <xf numFmtId="40" fontId="95" fillId="0" borderId="0" xfId="122" applyNumberFormat="1" applyFont="1" applyFill="1" applyBorder="1" applyAlignment="1">
      <alignment horizontal="right" vertical="center"/>
    </xf>
    <xf numFmtId="38" fontId="95" fillId="0" borderId="0" xfId="122" applyNumberFormat="1" applyFont="1" applyFill="1" applyBorder="1" applyAlignment="1">
      <alignment horizontal="right" vertical="center"/>
    </xf>
    <xf numFmtId="169" fontId="125" fillId="38" borderId="19" xfId="11" applyNumberFormat="1" applyFont="1" applyFill="1" applyBorder="1" applyAlignment="1">
      <alignment horizontal="centerContinuous" vertical="center"/>
    </xf>
    <xf numFmtId="0" fontId="115" fillId="0" borderId="56" xfId="23" applyFont="1" applyBorder="1" applyAlignment="1">
      <alignment horizontal="center" vertical="center" wrapText="1"/>
    </xf>
    <xf numFmtId="0" fontId="95" fillId="0" borderId="13" xfId="23" applyFont="1" applyFill="1" applyBorder="1" applyAlignment="1">
      <alignment horizontal="right" vertical="center"/>
    </xf>
    <xf numFmtId="0" fontId="95" fillId="0" borderId="7" xfId="23" applyFont="1" applyFill="1" applyBorder="1" applyAlignment="1">
      <alignment horizontal="right" vertical="center"/>
    </xf>
    <xf numFmtId="40" fontId="95" fillId="0" borderId="7" xfId="122" applyNumberFormat="1" applyFont="1" applyFill="1" applyBorder="1" applyAlignment="1">
      <alignment horizontal="right" vertical="center"/>
    </xf>
    <xf numFmtId="38" fontId="95" fillId="0" borderId="7" xfId="122" applyNumberFormat="1" applyFont="1" applyFill="1" applyBorder="1" applyAlignment="1">
      <alignment horizontal="right" vertical="center"/>
    </xf>
    <xf numFmtId="0" fontId="54" fillId="0" borderId="22" xfId="23" applyFont="1" applyFill="1" applyBorder="1" applyAlignment="1">
      <alignment vertical="center" wrapText="1"/>
    </xf>
    <xf numFmtId="0" fontId="54" fillId="0" borderId="23" xfId="23" applyFont="1" applyFill="1" applyBorder="1" applyAlignment="1">
      <alignment horizontal="center" vertical="center" wrapText="1"/>
    </xf>
    <xf numFmtId="0" fontId="53" fillId="0" borderId="23" xfId="23" applyFont="1" applyBorder="1" applyAlignment="1">
      <alignment horizontal="center"/>
    </xf>
    <xf numFmtId="0" fontId="129" fillId="0" borderId="80" xfId="23" applyFont="1" applyBorder="1"/>
    <xf numFmtId="181" fontId="42" fillId="0" borderId="14" xfId="23" applyNumberFormat="1" applyFont="1" applyFill="1" applyBorder="1" applyAlignment="1">
      <alignment vertical="center" wrapText="1"/>
    </xf>
    <xf numFmtId="169" fontId="42" fillId="0" borderId="14" xfId="23" applyNumberFormat="1" applyFont="1" applyFill="1" applyBorder="1" applyAlignment="1">
      <alignment vertical="center" wrapText="1"/>
    </xf>
    <xf numFmtId="169" fontId="53" fillId="0" borderId="14" xfId="23" applyNumberFormat="1" applyFont="1" applyFill="1" applyBorder="1" applyAlignment="1">
      <alignment horizontal="center" vertical="center" wrapText="1"/>
    </xf>
    <xf numFmtId="0" fontId="129" fillId="0" borderId="0" xfId="18" applyFont="1" applyBorder="1" applyAlignment="1">
      <alignment vertical="center"/>
    </xf>
    <xf numFmtId="43" fontId="29" fillId="0" borderId="14" xfId="11" applyFont="1" applyBorder="1" applyAlignment="1">
      <alignment vertical="center"/>
    </xf>
    <xf numFmtId="195" fontId="29" fillId="0" borderId="14" xfId="146" applyNumberFormat="1" applyFont="1" applyBorder="1" applyAlignment="1">
      <alignment vertical="center"/>
    </xf>
    <xf numFmtId="43" fontId="29" fillId="0" borderId="32" xfId="11" applyFont="1" applyBorder="1" applyAlignment="1">
      <alignment vertical="center"/>
    </xf>
    <xf numFmtId="195" fontId="29" fillId="0" borderId="27" xfId="146" applyNumberFormat="1" applyFont="1" applyBorder="1" applyAlignment="1">
      <alignment vertical="center"/>
    </xf>
    <xf numFmtId="0" fontId="9" fillId="0" borderId="0" xfId="23" applyFont="1" applyFill="1" applyAlignment="1">
      <alignment vertical="center"/>
    </xf>
    <xf numFmtId="49" fontId="9" fillId="0" borderId="0" xfId="23" applyNumberFormat="1" applyFont="1" applyFill="1" applyAlignment="1">
      <alignment vertical="center"/>
    </xf>
    <xf numFmtId="196" fontId="122" fillId="0" borderId="26" xfId="5" applyNumberFormat="1" applyFont="1" applyBorder="1" applyAlignment="1">
      <alignment vertical="center"/>
    </xf>
    <xf numFmtId="187" fontId="32" fillId="28" borderId="138" xfId="19" applyNumberFormat="1" applyFont="1" applyFill="1" applyBorder="1" applyAlignment="1"/>
    <xf numFmtId="0" fontId="92" fillId="28" borderId="0" xfId="19" applyFont="1" applyFill="1"/>
    <xf numFmtId="0" fontId="10" fillId="0" borderId="0" xfId="1" applyFill="1" applyAlignment="1" applyProtection="1">
      <alignment vertical="center"/>
    </xf>
    <xf numFmtId="49" fontId="10" fillId="0" borderId="0" xfId="1" applyNumberFormat="1" applyFill="1" applyAlignment="1" applyProtection="1">
      <alignment vertical="center"/>
    </xf>
    <xf numFmtId="0" fontId="10" fillId="0" borderId="0" xfId="1" applyAlignment="1" applyProtection="1"/>
    <xf numFmtId="0" fontId="93" fillId="3" borderId="11" xfId="19" applyFont="1" applyFill="1" applyBorder="1"/>
    <xf numFmtId="0" fontId="11" fillId="3" borderId="4" xfId="19" applyFont="1" applyFill="1" applyBorder="1" applyAlignment="1">
      <alignment horizontal="right" vertical="center"/>
    </xf>
    <xf numFmtId="0" fontId="11" fillId="3" borderId="4" xfId="19" applyFont="1" applyFill="1" applyBorder="1" applyAlignment="1">
      <alignment horizontal="center" vertical="center"/>
    </xf>
    <xf numFmtId="0" fontId="11" fillId="3" borderId="6" xfId="19" applyFont="1" applyFill="1" applyBorder="1" applyAlignment="1">
      <alignment horizontal="center" vertical="center"/>
    </xf>
    <xf numFmtId="0" fontId="12" fillId="3" borderId="12" xfId="19" applyFont="1" applyFill="1" applyBorder="1" applyAlignment="1">
      <alignment vertical="center"/>
    </xf>
    <xf numFmtId="9" fontId="11" fillId="3" borderId="0" xfId="5" applyFont="1" applyFill="1" applyBorder="1" applyAlignment="1">
      <alignment horizontal="right" vertical="center"/>
    </xf>
    <xf numFmtId="0" fontId="11" fillId="3" borderId="0" xfId="19" applyFont="1" applyFill="1" applyBorder="1" applyAlignment="1">
      <alignment horizontal="center" vertical="center"/>
    </xf>
    <xf numFmtId="9" fontId="11" fillId="3" borderId="0" xfId="5" applyFont="1" applyFill="1" applyBorder="1" applyAlignment="1">
      <alignment horizontal="center" vertical="center"/>
    </xf>
    <xf numFmtId="9" fontId="11" fillId="3" borderId="12" xfId="5" applyFont="1" applyFill="1" applyBorder="1" applyAlignment="1">
      <alignment horizontal="center" vertical="center"/>
    </xf>
    <xf numFmtId="0" fontId="11" fillId="3" borderId="0" xfId="19" applyFont="1" applyFill="1" applyBorder="1" applyAlignment="1">
      <alignment horizontal="right" vertical="center"/>
    </xf>
    <xf numFmtId="0" fontId="11" fillId="3" borderId="0" xfId="19" applyFont="1" applyFill="1" applyBorder="1" applyAlignment="1">
      <alignment vertical="center"/>
    </xf>
    <xf numFmtId="0" fontId="11" fillId="3" borderId="12" xfId="19" applyFont="1" applyFill="1" applyBorder="1" applyAlignment="1">
      <alignment horizontal="center" vertical="center"/>
    </xf>
    <xf numFmtId="0" fontId="11" fillId="3" borderId="7" xfId="19" applyFont="1" applyFill="1" applyBorder="1" applyAlignment="1">
      <alignment horizontal="right" vertical="center"/>
    </xf>
    <xf numFmtId="0" fontId="11" fillId="3" borderId="7" xfId="19" applyFont="1" applyFill="1" applyBorder="1" applyAlignment="1">
      <alignment horizontal="center" vertical="center"/>
    </xf>
    <xf numFmtId="0" fontId="11" fillId="3" borderId="8" xfId="19" applyFont="1" applyFill="1" applyBorder="1" applyAlignment="1">
      <alignment horizontal="center" vertical="center"/>
    </xf>
    <xf numFmtId="0" fontId="92" fillId="3" borderId="0" xfId="19" applyFont="1" applyFill="1"/>
    <xf numFmtId="0" fontId="130" fillId="28" borderId="138" xfId="19" applyFont="1" applyFill="1" applyBorder="1" applyAlignment="1">
      <alignment vertical="center"/>
    </xf>
    <xf numFmtId="0" fontId="130" fillId="28" borderId="138" xfId="19" applyFont="1" applyFill="1" applyBorder="1" applyAlignment="1">
      <alignment horizontal="center" vertical="center" wrapText="1"/>
    </xf>
    <xf numFmtId="0" fontId="97" fillId="0" borderId="138" xfId="19" applyFont="1" applyFill="1" applyBorder="1" applyAlignment="1">
      <alignment vertical="center" wrapText="1"/>
    </xf>
    <xf numFmtId="4" fontId="97" fillId="0" borderId="138" xfId="19" applyNumberFormat="1" applyFont="1" applyFill="1" applyBorder="1" applyAlignment="1">
      <alignment vertical="center" wrapText="1"/>
    </xf>
    <xf numFmtId="181" fontId="97" fillId="0" borderId="138" xfId="19" applyNumberFormat="1" applyFont="1" applyFill="1" applyBorder="1" applyAlignment="1">
      <alignment vertical="center" wrapText="1"/>
    </xf>
    <xf numFmtId="44" fontId="97" fillId="0" borderId="138" xfId="143" applyFont="1" applyFill="1" applyBorder="1" applyAlignment="1">
      <alignment vertical="center" wrapText="1"/>
    </xf>
    <xf numFmtId="0" fontId="131" fillId="0" borderId="138" xfId="19" applyFont="1" applyFill="1" applyBorder="1" applyAlignment="1">
      <alignment vertical="center" wrapText="1"/>
    </xf>
    <xf numFmtId="166" fontId="103" fillId="3" borderId="0" xfId="144" applyNumberFormat="1" applyFont="1" applyFill="1" applyAlignment="1">
      <alignment wrapText="1"/>
    </xf>
    <xf numFmtId="0" fontId="103" fillId="3" borderId="0" xfId="144" applyFont="1" applyFill="1" applyAlignment="1">
      <alignment wrapText="1"/>
    </xf>
    <xf numFmtId="0" fontId="11" fillId="30" borderId="0" xfId="0" applyFont="1" applyFill="1" applyBorder="1" applyAlignment="1">
      <alignment vertical="center"/>
    </xf>
    <xf numFmtId="0" fontId="32" fillId="30" borderId="0" xfId="0" applyFont="1" applyFill="1" applyBorder="1" applyAlignment="1">
      <alignment vertical="center"/>
    </xf>
    <xf numFmtId="0" fontId="9" fillId="0" borderId="0" xfId="0" applyFont="1"/>
    <xf numFmtId="0" fontId="76" fillId="0" borderId="0" xfId="147" applyFont="1" applyProtection="1">
      <protection locked="0"/>
    </xf>
    <xf numFmtId="0" fontId="77" fillId="0" borderId="0" xfId="147" applyFont="1"/>
    <xf numFmtId="0" fontId="76" fillId="0" borderId="0" xfId="147" applyFont="1" applyBorder="1" applyProtection="1">
      <protection locked="0"/>
    </xf>
    <xf numFmtId="0" fontId="40" fillId="0" borderId="113" xfId="147" applyFont="1" applyFill="1" applyBorder="1" applyAlignment="1" applyProtection="1">
      <alignment horizontal="left" vertical="center"/>
      <protection hidden="1"/>
    </xf>
    <xf numFmtId="0" fontId="40" fillId="0" borderId="43" xfId="147" applyFont="1" applyFill="1" applyBorder="1" applyAlignment="1" applyProtection="1">
      <alignment horizontal="left" vertical="center"/>
      <protection hidden="1"/>
    </xf>
    <xf numFmtId="0" fontId="40" fillId="0" borderId="0" xfId="147" applyFont="1" applyFill="1" applyBorder="1" applyAlignment="1" applyProtection="1">
      <alignment horizontal="left" vertical="center"/>
      <protection hidden="1"/>
    </xf>
    <xf numFmtId="0" fontId="56" fillId="0" borderId="114" xfId="147" applyFont="1" applyFill="1" applyBorder="1" applyAlignment="1" applyProtection="1">
      <protection hidden="1"/>
    </xf>
    <xf numFmtId="0" fontId="40" fillId="0" borderId="0" xfId="147" applyFont="1" applyFill="1" applyBorder="1" applyAlignment="1" applyProtection="1">
      <alignment vertical="center" wrapText="1"/>
      <protection hidden="1"/>
    </xf>
    <xf numFmtId="0" fontId="78" fillId="0" borderId="0" xfId="147" applyFont="1" applyFill="1" applyBorder="1" applyAlignment="1" applyProtection="1">
      <alignment horizontal="center" vertical="center"/>
      <protection hidden="1"/>
    </xf>
    <xf numFmtId="0" fontId="40" fillId="0" borderId="113" xfId="147" applyFont="1" applyFill="1" applyBorder="1" applyAlignment="1" applyProtection="1">
      <alignment horizontal="left" vertical="center"/>
      <protection locked="0" hidden="1"/>
    </xf>
    <xf numFmtId="0" fontId="40" fillId="0" borderId="117" xfId="147" applyFont="1" applyFill="1" applyBorder="1" applyAlignment="1" applyProtection="1">
      <alignment vertical="center"/>
      <protection hidden="1"/>
    </xf>
    <xf numFmtId="0" fontId="9" fillId="0" borderId="117" xfId="147" applyFont="1" applyFill="1" applyBorder="1" applyAlignment="1" applyProtection="1">
      <alignment horizontal="center" vertical="center" wrapText="1"/>
      <protection locked="0" hidden="1"/>
    </xf>
    <xf numFmtId="0" fontId="56" fillId="0" borderId="118" xfId="147" applyFont="1" applyFill="1" applyBorder="1" applyAlignment="1" applyProtection="1">
      <protection locked="0" hidden="1"/>
    </xf>
    <xf numFmtId="0" fontId="40" fillId="0" borderId="119" xfId="147" applyFont="1" applyFill="1" applyBorder="1" applyAlignment="1" applyProtection="1">
      <alignment vertical="center"/>
      <protection hidden="1"/>
    </xf>
    <xf numFmtId="0" fontId="9" fillId="0" borderId="119" xfId="147" applyFont="1" applyFill="1" applyBorder="1" applyAlignment="1" applyProtection="1">
      <alignment horizontal="center" vertical="center"/>
      <protection locked="0" hidden="1"/>
    </xf>
    <xf numFmtId="0" fontId="9" fillId="0" borderId="118" xfId="147" applyFont="1" applyFill="1" applyBorder="1" applyAlignment="1" applyProtection="1">
      <alignment horizontal="center" vertical="center"/>
      <protection locked="0" hidden="1"/>
    </xf>
    <xf numFmtId="0" fontId="40" fillId="0" borderId="117" xfId="147" applyFont="1" applyFill="1" applyBorder="1" applyAlignment="1" applyProtection="1">
      <alignment horizontal="left" vertical="center" wrapText="1"/>
      <protection hidden="1"/>
    </xf>
    <xf numFmtId="2" fontId="9" fillId="0" borderId="117" xfId="147" applyNumberFormat="1" applyFont="1" applyFill="1" applyBorder="1" applyAlignment="1" applyProtection="1">
      <alignment horizontal="center" vertical="center" wrapText="1"/>
      <protection locked="0" hidden="1"/>
    </xf>
    <xf numFmtId="0" fontId="56" fillId="0" borderId="120" xfId="147" applyFont="1" applyFill="1" applyBorder="1" applyAlignment="1" applyProtection="1">
      <protection locked="0" hidden="1"/>
    </xf>
    <xf numFmtId="0" fontId="77" fillId="0" borderId="0" xfId="147" applyFont="1" applyBorder="1"/>
    <xf numFmtId="0" fontId="40" fillId="0" borderId="121" xfId="147" applyFont="1" applyFill="1" applyBorder="1" applyAlignment="1" applyProtection="1">
      <alignment vertical="center" wrapText="1"/>
      <protection hidden="1"/>
    </xf>
    <xf numFmtId="0" fontId="9" fillId="0" borderId="122" xfId="147" applyFont="1" applyFill="1" applyBorder="1" applyAlignment="1" applyProtection="1">
      <alignment horizontal="center" vertical="center" wrapText="1"/>
      <protection locked="0" hidden="1"/>
    </xf>
    <xf numFmtId="0" fontId="9" fillId="0" borderId="0" xfId="147" applyFont="1" applyFill="1" applyBorder="1" applyAlignment="1" applyProtection="1">
      <alignment horizontal="center" vertical="center"/>
      <protection locked="0" hidden="1"/>
    </xf>
    <xf numFmtId="0" fontId="40" fillId="0" borderId="121" xfId="147" applyFont="1" applyFill="1" applyBorder="1" applyAlignment="1" applyProtection="1">
      <alignment horizontal="left" vertical="center" wrapText="1"/>
      <protection hidden="1"/>
    </xf>
    <xf numFmtId="0" fontId="40" fillId="0" borderId="121" xfId="147" applyFont="1" applyFill="1" applyBorder="1" applyAlignment="1" applyProtection="1">
      <alignment vertical="center"/>
      <protection hidden="1"/>
    </xf>
    <xf numFmtId="0" fontId="40" fillId="0" borderId="122" xfId="147" applyFont="1" applyFill="1" applyBorder="1" applyAlignment="1" applyProtection="1">
      <alignment vertical="center"/>
      <protection hidden="1"/>
    </xf>
    <xf numFmtId="0" fontId="56" fillId="0" borderId="114" xfId="147" applyFont="1" applyFill="1" applyBorder="1" applyAlignment="1" applyProtection="1">
      <protection locked="0" hidden="1"/>
    </xf>
    <xf numFmtId="0" fontId="40" fillId="0" borderId="124" xfId="147" applyFont="1" applyFill="1" applyBorder="1" applyAlignment="1" applyProtection="1">
      <alignment vertical="center"/>
      <protection hidden="1"/>
    </xf>
    <xf numFmtId="0" fontId="40" fillId="0" borderId="123" xfId="147" applyFont="1" applyFill="1" applyBorder="1" applyAlignment="1" applyProtection="1">
      <alignment vertical="center" wrapText="1"/>
      <protection hidden="1"/>
    </xf>
    <xf numFmtId="0" fontId="9" fillId="0" borderId="122" xfId="147" applyFont="1" applyFill="1" applyBorder="1" applyAlignment="1" applyProtection="1">
      <alignment horizontal="center" vertical="center"/>
      <protection locked="0" hidden="1"/>
    </xf>
    <xf numFmtId="0" fontId="56" fillId="0" borderId="0" xfId="147" applyFont="1" applyFill="1" applyBorder="1" applyAlignment="1" applyProtection="1">
      <protection locked="0" hidden="1"/>
    </xf>
    <xf numFmtId="0" fontId="40" fillId="0" borderId="122" xfId="147" applyFont="1" applyFill="1" applyBorder="1" applyAlignment="1" applyProtection="1">
      <alignment vertical="center" wrapText="1"/>
      <protection hidden="1"/>
    </xf>
    <xf numFmtId="0" fontId="9" fillId="0" borderId="126" xfId="147" applyFont="1" applyFill="1" applyBorder="1" applyAlignment="1" applyProtection="1">
      <alignment horizontal="center" vertical="center" wrapText="1"/>
      <protection locked="0" hidden="1"/>
    </xf>
    <xf numFmtId="0" fontId="79" fillId="0" borderId="122" xfId="147" applyFont="1" applyBorder="1" applyAlignment="1" applyProtection="1">
      <alignment vertical="center"/>
      <protection hidden="1"/>
    </xf>
    <xf numFmtId="0" fontId="76" fillId="0" borderId="122" xfId="147" applyFont="1" applyFill="1" applyBorder="1" applyAlignment="1" applyProtection="1">
      <alignment horizontal="center" vertical="center"/>
      <protection locked="0" hidden="1"/>
    </xf>
    <xf numFmtId="0" fontId="40" fillId="0" borderId="117" xfId="147" applyFont="1" applyFill="1" applyBorder="1" applyAlignment="1" applyProtection="1">
      <alignment vertical="center" wrapText="1"/>
      <protection hidden="1"/>
    </xf>
    <xf numFmtId="0" fontId="9" fillId="0" borderId="119" xfId="147" applyFont="1" applyFill="1" applyBorder="1" applyAlignment="1" applyProtection="1">
      <alignment horizontal="center" vertical="center" wrapText="1"/>
      <protection locked="0" hidden="1"/>
    </xf>
    <xf numFmtId="9" fontId="9" fillId="0" borderId="122" xfId="148" applyNumberFormat="1" applyFont="1" applyFill="1" applyBorder="1" applyAlignment="1" applyProtection="1">
      <alignment horizontal="center" vertical="center"/>
      <protection locked="0" hidden="1"/>
    </xf>
    <xf numFmtId="0" fontId="79" fillId="0" borderId="123" xfId="147" applyFont="1" applyBorder="1" applyProtection="1">
      <protection hidden="1"/>
    </xf>
    <xf numFmtId="0" fontId="76" fillId="0" borderId="119" xfId="147" applyFont="1" applyBorder="1" applyAlignment="1" applyProtection="1">
      <alignment horizontal="center" vertical="center"/>
      <protection locked="0" hidden="1"/>
    </xf>
    <xf numFmtId="0" fontId="86" fillId="0" borderId="119" xfId="147" applyFont="1" applyFill="1" applyBorder="1" applyAlignment="1" applyProtection="1">
      <alignment vertical="top" wrapText="1"/>
      <protection hidden="1"/>
    </xf>
    <xf numFmtId="9" fontId="9" fillId="0" borderId="119" xfId="148" applyFont="1" applyFill="1" applyBorder="1" applyAlignment="1" applyProtection="1">
      <alignment horizontal="center" vertical="center"/>
      <protection locked="0" hidden="1"/>
    </xf>
    <xf numFmtId="0" fontId="9" fillId="0" borderId="118" xfId="147" applyFont="1" applyFill="1" applyBorder="1" applyAlignment="1" applyProtection="1">
      <alignment vertical="center"/>
      <protection locked="0" hidden="1"/>
    </xf>
    <xf numFmtId="0" fontId="40" fillId="0" borderId="0" xfId="147" applyFont="1" applyFill="1" applyBorder="1" applyAlignment="1" applyProtection="1">
      <alignment vertical="center"/>
      <protection locked="0" hidden="1"/>
    </xf>
    <xf numFmtId="0" fontId="40" fillId="0" borderId="0" xfId="147" applyFont="1" applyFill="1" applyBorder="1" applyAlignment="1" applyProtection="1">
      <alignment horizontal="center" vertical="center"/>
      <protection locked="0" hidden="1"/>
    </xf>
    <xf numFmtId="0" fontId="9" fillId="0" borderId="0" xfId="147" applyFont="1" applyFill="1" applyBorder="1" applyAlignment="1" applyProtection="1">
      <alignment horizontal="left"/>
      <protection locked="0" hidden="1"/>
    </xf>
    <xf numFmtId="0" fontId="9" fillId="0" borderId="0" xfId="147" applyFont="1" applyFill="1" applyBorder="1" applyAlignment="1" applyProtection="1">
      <alignment vertical="center"/>
      <protection locked="0" hidden="1"/>
    </xf>
    <xf numFmtId="0" fontId="76" fillId="0" borderId="0" xfId="147" applyFont="1" applyBorder="1" applyProtection="1">
      <protection locked="0" hidden="1"/>
    </xf>
    <xf numFmtId="0" fontId="78" fillId="0" borderId="113" xfId="147" applyFont="1" applyFill="1" applyBorder="1" applyAlignment="1" applyProtection="1">
      <alignment horizontal="center" vertical="center"/>
      <protection locked="0" hidden="1"/>
    </xf>
    <xf numFmtId="0" fontId="78" fillId="0" borderId="0" xfId="147" applyFont="1" applyFill="1" applyBorder="1" applyAlignment="1" applyProtection="1">
      <alignment horizontal="center" vertical="center"/>
      <protection locked="0" hidden="1"/>
    </xf>
    <xf numFmtId="0" fontId="78" fillId="0" borderId="114" xfId="147" applyFont="1" applyFill="1" applyBorder="1" applyAlignment="1" applyProtection="1">
      <alignment horizontal="center" vertical="center"/>
      <protection locked="0" hidden="1"/>
    </xf>
    <xf numFmtId="0" fontId="76" fillId="0" borderId="113" xfId="147" applyFont="1" applyFill="1" applyBorder="1" applyProtection="1">
      <protection locked="0" hidden="1"/>
    </xf>
    <xf numFmtId="0" fontId="9" fillId="0" borderId="0" xfId="147" applyFont="1" applyFill="1" applyBorder="1" applyProtection="1">
      <protection locked="0" hidden="1"/>
    </xf>
    <xf numFmtId="0" fontId="40" fillId="31" borderId="122" xfId="147" applyFont="1" applyFill="1" applyBorder="1" applyAlignment="1" applyProtection="1">
      <alignment vertical="center"/>
      <protection hidden="1"/>
    </xf>
    <xf numFmtId="0" fontId="40" fillId="0" borderId="0" xfId="147" applyFont="1" applyFill="1" applyBorder="1" applyAlignment="1" applyProtection="1">
      <alignment horizontal="center"/>
      <protection locked="0" hidden="1"/>
    </xf>
    <xf numFmtId="0" fontId="9" fillId="0" borderId="114" xfId="147" applyFont="1" applyFill="1" applyBorder="1" applyProtection="1">
      <protection locked="0" hidden="1"/>
    </xf>
    <xf numFmtId="185" fontId="9" fillId="0" borderId="122" xfId="149" applyFont="1" applyFill="1" applyBorder="1" applyAlignment="1" applyProtection="1">
      <alignment horizontal="center" vertical="center"/>
      <protection locked="0" hidden="1"/>
    </xf>
    <xf numFmtId="186" fontId="82" fillId="0" borderId="0" xfId="147" applyNumberFormat="1" applyFont="1" applyFill="1" applyBorder="1" applyAlignment="1" applyProtection="1">
      <alignment horizontal="right"/>
      <protection locked="0" hidden="1"/>
    </xf>
    <xf numFmtId="186" fontId="83" fillId="0" borderId="0" xfId="147" applyNumberFormat="1" applyFont="1" applyFill="1" applyBorder="1" applyAlignment="1" applyProtection="1">
      <protection locked="0" hidden="1"/>
    </xf>
    <xf numFmtId="186" fontId="83" fillId="0" borderId="0" xfId="147" applyNumberFormat="1" applyFont="1" applyFill="1" applyBorder="1" applyAlignment="1" applyProtection="1">
      <alignment horizontal="right"/>
      <protection locked="0" hidden="1"/>
    </xf>
    <xf numFmtId="0" fontId="40" fillId="0" borderId="0" xfId="147" applyFont="1" applyFill="1" applyBorder="1" applyAlignment="1" applyProtection="1">
      <alignment horizontal="left"/>
      <protection locked="0" hidden="1"/>
    </xf>
    <xf numFmtId="185" fontId="40" fillId="0" borderId="0" xfId="149" applyFont="1" applyFill="1" applyBorder="1" applyAlignment="1" applyProtection="1">
      <alignment horizontal="left"/>
      <protection locked="0" hidden="1"/>
    </xf>
    <xf numFmtId="165" fontId="83" fillId="0" borderId="0" xfId="150" applyFont="1" applyFill="1" applyBorder="1" applyAlignment="1" applyProtection="1">
      <alignment horizontal="right"/>
      <protection locked="0" hidden="1"/>
    </xf>
    <xf numFmtId="185" fontId="9" fillId="0" borderId="122" xfId="149" applyFont="1" applyFill="1" applyBorder="1" applyAlignment="1" applyProtection="1">
      <alignment vertical="center"/>
      <protection locked="0" hidden="1"/>
    </xf>
    <xf numFmtId="186" fontId="81" fillId="0" borderId="0" xfId="147" applyNumberFormat="1" applyFont="1" applyFill="1" applyBorder="1" applyAlignment="1" applyProtection="1">
      <alignment horizontal="center" vertical="center"/>
      <protection locked="0" hidden="1"/>
    </xf>
    <xf numFmtId="0" fontId="88" fillId="0" borderId="0" xfId="147" applyFont="1"/>
    <xf numFmtId="0" fontId="84" fillId="0" borderId="42" xfId="147" applyFont="1" applyFill="1" applyBorder="1" applyAlignment="1" applyProtection="1">
      <alignment horizontal="center" vertical="center"/>
      <protection locked="0" hidden="1"/>
    </xf>
    <xf numFmtId="0" fontId="84" fillId="0" borderId="43" xfId="147" applyFont="1" applyFill="1" applyBorder="1" applyAlignment="1" applyProtection="1">
      <alignment horizontal="center" vertical="center"/>
      <protection locked="0" hidden="1"/>
    </xf>
    <xf numFmtId="0" fontId="84" fillId="0" borderId="44" xfId="147" applyFont="1" applyFill="1" applyBorder="1" applyAlignment="1" applyProtection="1">
      <alignment horizontal="center" vertical="center"/>
      <protection locked="0" hidden="1"/>
    </xf>
    <xf numFmtId="0" fontId="42" fillId="0" borderId="113" xfId="147" applyFont="1" applyFill="1" applyBorder="1" applyAlignment="1" applyProtection="1">
      <alignment vertical="top" wrapText="1"/>
      <protection locked="0" hidden="1"/>
    </xf>
    <xf numFmtId="0" fontId="42" fillId="0" borderId="0" xfId="147" applyFont="1" applyFill="1" applyBorder="1" applyAlignment="1" applyProtection="1">
      <alignment vertical="top" wrapText="1"/>
      <protection locked="0" hidden="1"/>
    </xf>
    <xf numFmtId="0" fontId="42" fillId="0" borderId="121" xfId="147" applyFont="1" applyFill="1" applyBorder="1" applyAlignment="1" applyProtection="1">
      <alignment vertical="center"/>
      <protection hidden="1"/>
    </xf>
    <xf numFmtId="0" fontId="40" fillId="0" borderId="134" xfId="147" applyFont="1" applyFill="1" applyBorder="1" applyAlignment="1" applyProtection="1">
      <alignment vertical="center"/>
      <protection locked="0" hidden="1"/>
    </xf>
    <xf numFmtId="0" fontId="9" fillId="0" borderId="126" xfId="147" applyFont="1" applyFill="1" applyBorder="1" applyAlignment="1" applyProtection="1">
      <alignment horizontal="center" vertical="center"/>
      <protection locked="0" hidden="1"/>
    </xf>
    <xf numFmtId="0" fontId="9" fillId="0" borderId="121" xfId="147" applyFont="1" applyFill="1" applyBorder="1" applyAlignment="1" applyProtection="1">
      <alignment vertical="center"/>
      <protection hidden="1"/>
    </xf>
    <xf numFmtId="0" fontId="42" fillId="0" borderId="114" xfId="147" applyFont="1" applyFill="1" applyBorder="1" applyAlignment="1" applyProtection="1">
      <alignment vertical="top" wrapText="1"/>
      <protection locked="0" hidden="1"/>
    </xf>
    <xf numFmtId="0" fontId="9" fillId="0" borderId="134" xfId="147" applyFont="1" applyFill="1" applyBorder="1" applyAlignment="1" applyProtection="1">
      <alignment vertical="center"/>
      <protection locked="0" hidden="1"/>
    </xf>
    <xf numFmtId="0" fontId="9" fillId="0" borderId="113" xfId="147" applyFont="1" applyFill="1" applyBorder="1" applyAlignment="1" applyProtection="1">
      <alignment horizontal="left" vertical="top" wrapText="1"/>
      <protection locked="0" hidden="1"/>
    </xf>
    <xf numFmtId="0" fontId="9" fillId="0" borderId="0" xfId="147" applyFont="1" applyFill="1" applyBorder="1" applyAlignment="1" applyProtection="1">
      <alignment horizontal="left" vertical="top" wrapText="1"/>
      <protection locked="0" hidden="1"/>
    </xf>
    <xf numFmtId="0" fontId="9" fillId="0" borderId="114" xfId="147" applyFont="1" applyFill="1" applyBorder="1" applyAlignment="1" applyProtection="1">
      <alignment horizontal="left" vertical="top" wrapText="1"/>
      <protection locked="0" hidden="1"/>
    </xf>
    <xf numFmtId="0" fontId="40" fillId="0" borderId="0" xfId="147" applyFont="1" applyFill="1" applyBorder="1" applyAlignment="1" applyProtection="1">
      <alignment horizontal="center" vertical="center" wrapText="1"/>
      <protection hidden="1"/>
    </xf>
    <xf numFmtId="0" fontId="40" fillId="0" borderId="114" xfId="147" applyFont="1" applyFill="1" applyBorder="1" applyAlignment="1" applyProtection="1">
      <alignment vertical="top" wrapText="1"/>
      <protection locked="0" hidden="1"/>
    </xf>
    <xf numFmtId="0" fontId="9" fillId="0" borderId="0" xfId="147" applyFont="1" applyFill="1" applyBorder="1" applyAlignment="1" applyProtection="1">
      <alignment horizontal="center" vertical="center" wrapText="1"/>
      <protection hidden="1"/>
    </xf>
    <xf numFmtId="165" fontId="9" fillId="0" borderId="0" xfId="150" applyFont="1" applyFill="1" applyBorder="1" applyAlignment="1" applyProtection="1">
      <alignment horizontal="center" vertical="center" wrapText="1"/>
      <protection hidden="1"/>
    </xf>
    <xf numFmtId="9" fontId="9" fillId="0" borderId="0" xfId="148" applyFont="1" applyFill="1" applyBorder="1" applyAlignment="1" applyProtection="1">
      <alignment horizontal="center" vertical="center" wrapText="1"/>
      <protection hidden="1"/>
    </xf>
    <xf numFmtId="0" fontId="76" fillId="0" borderId="114" xfId="147" applyFont="1" applyBorder="1" applyProtection="1">
      <protection locked="0" hidden="1"/>
    </xf>
    <xf numFmtId="0" fontId="40" fillId="0" borderId="10" xfId="147" applyFont="1" applyFill="1" applyBorder="1" applyAlignment="1" applyProtection="1">
      <alignment horizontal="center" vertical="center" wrapText="1"/>
      <protection hidden="1"/>
    </xf>
    <xf numFmtId="2" fontId="9" fillId="0" borderId="10" xfId="150" quotePrefix="1" applyNumberFormat="1" applyFont="1" applyFill="1" applyBorder="1" applyAlignment="1" applyProtection="1">
      <alignment horizontal="center" vertical="center" wrapText="1"/>
      <protection locked="0" hidden="1"/>
    </xf>
    <xf numFmtId="0" fontId="9" fillId="0" borderId="0" xfId="147" applyFont="1" applyFill="1" applyBorder="1" applyAlignment="1" applyProtection="1">
      <alignment horizontal="center" vertical="center" wrapText="1"/>
      <protection locked="0" hidden="1"/>
    </xf>
    <xf numFmtId="2" fontId="9" fillId="0" borderId="10" xfId="150" applyNumberFormat="1" applyFont="1" applyFill="1" applyBorder="1" applyAlignment="1" applyProtection="1">
      <alignment horizontal="center" vertical="center" wrapText="1"/>
      <protection locked="0" hidden="1"/>
    </xf>
    <xf numFmtId="9" fontId="9" fillId="0" borderId="0" xfId="148" applyFont="1" applyFill="1" applyBorder="1" applyAlignment="1" applyProtection="1">
      <alignment horizontal="center" vertical="center" wrapText="1"/>
      <protection locked="0" hidden="1"/>
    </xf>
    <xf numFmtId="9" fontId="9" fillId="0" borderId="114" xfId="148" applyFont="1" applyFill="1" applyBorder="1" applyAlignment="1" applyProtection="1">
      <alignment vertical="center" wrapText="1"/>
      <protection locked="0" hidden="1"/>
    </xf>
    <xf numFmtId="0" fontId="77" fillId="0" borderId="0" xfId="147" applyFont="1" applyAlignment="1">
      <alignment horizontal="right"/>
    </xf>
    <xf numFmtId="165" fontId="9" fillId="0" borderId="0" xfId="150" applyFont="1" applyFill="1" applyBorder="1" applyAlignment="1" applyProtection="1">
      <alignment horizontal="center" vertical="center" wrapText="1"/>
      <protection locked="0" hidden="1"/>
    </xf>
    <xf numFmtId="0" fontId="76" fillId="0" borderId="0" xfId="147" applyFont="1" applyBorder="1" applyAlignment="1" applyProtection="1">
      <alignment horizontal="center" vertical="center"/>
      <protection locked="0" hidden="1"/>
    </xf>
    <xf numFmtId="0" fontId="42" fillId="0" borderId="42" xfId="147" applyFont="1" applyFill="1" applyBorder="1" applyAlignment="1" applyProtection="1">
      <alignment vertical="top" wrapText="1"/>
      <protection locked="0" hidden="1"/>
    </xf>
    <xf numFmtId="0" fontId="42" fillId="0" borderId="43" xfId="147" applyFont="1" applyFill="1" applyBorder="1" applyAlignment="1" applyProtection="1">
      <alignment vertical="top" wrapText="1"/>
      <protection locked="0" hidden="1"/>
    </xf>
    <xf numFmtId="0" fontId="42" fillId="0" borderId="44" xfId="147" applyFont="1" applyFill="1" applyBorder="1" applyAlignment="1" applyProtection="1">
      <alignment vertical="top" wrapText="1"/>
      <protection locked="0" hidden="1"/>
    </xf>
    <xf numFmtId="0" fontId="42" fillId="0" borderId="129" xfId="147" applyFont="1" applyFill="1" applyBorder="1" applyAlignment="1" applyProtection="1">
      <alignment vertical="top" wrapText="1"/>
      <protection locked="0" hidden="1"/>
    </xf>
    <xf numFmtId="0" fontId="49" fillId="0" borderId="131" xfId="147" applyFont="1" applyFill="1" applyBorder="1" applyAlignment="1" applyProtection="1">
      <alignment horizontal="center" vertical="top" wrapText="1"/>
      <protection locked="0" hidden="1"/>
    </xf>
    <xf numFmtId="0" fontId="42" fillId="0" borderId="131" xfId="147" applyFont="1" applyFill="1" applyBorder="1" applyAlignment="1" applyProtection="1">
      <alignment horizontal="left" vertical="top" wrapText="1"/>
      <protection locked="0" hidden="1"/>
    </xf>
    <xf numFmtId="0" fontId="42" fillId="0" borderId="131" xfId="147" applyFont="1" applyFill="1" applyBorder="1" applyAlignment="1" applyProtection="1">
      <alignment vertical="top" wrapText="1"/>
      <protection locked="0" hidden="1"/>
    </xf>
    <xf numFmtId="0" fontId="42" fillId="0" borderId="132" xfId="147" applyFont="1" applyFill="1" applyBorder="1" applyAlignment="1" applyProtection="1">
      <alignment vertical="top" wrapText="1"/>
      <protection locked="0" hidden="1"/>
    </xf>
    <xf numFmtId="0" fontId="42" fillId="0" borderId="0" xfId="147" applyFont="1" applyFill="1" applyBorder="1" applyAlignment="1" applyProtection="1">
      <alignment horizontal="left" vertical="top" wrapText="1"/>
      <protection locked="0" hidden="1"/>
    </xf>
    <xf numFmtId="0" fontId="42" fillId="0" borderId="113" xfId="147" applyFont="1" applyFill="1" applyBorder="1" applyAlignment="1" applyProtection="1">
      <alignment horizontal="left" vertical="top" wrapText="1"/>
      <protection locked="0" hidden="1"/>
    </xf>
    <xf numFmtId="0" fontId="42" fillId="0" borderId="114" xfId="147" applyFont="1" applyFill="1" applyBorder="1" applyAlignment="1" applyProtection="1">
      <alignment horizontal="left" vertical="top" wrapText="1"/>
      <protection locked="0" hidden="1"/>
    </xf>
    <xf numFmtId="0" fontId="40" fillId="0" borderId="130" xfId="147" applyFont="1" applyFill="1" applyBorder="1" applyAlignment="1" applyProtection="1">
      <protection locked="0" hidden="1"/>
    </xf>
    <xf numFmtId="0" fontId="40" fillId="0" borderId="131" xfId="147" applyFont="1" applyFill="1" applyBorder="1" applyAlignment="1" applyProtection="1">
      <protection locked="0" hidden="1"/>
    </xf>
    <xf numFmtId="0" fontId="40" fillId="0" borderId="132" xfId="147" applyFont="1" applyFill="1" applyBorder="1" applyAlignment="1" applyProtection="1">
      <protection locked="0" hidden="1"/>
    </xf>
    <xf numFmtId="0" fontId="40" fillId="0" borderId="113" xfId="147" applyFont="1" applyFill="1" applyBorder="1" applyAlignment="1" applyProtection="1">
      <protection locked="0" hidden="1"/>
    </xf>
    <xf numFmtId="0" fontId="40" fillId="0" borderId="0" xfId="147" applyFont="1" applyFill="1" applyBorder="1" applyAlignment="1" applyProtection="1">
      <protection locked="0" hidden="1"/>
    </xf>
    <xf numFmtId="0" fontId="29" fillId="0" borderId="0" xfId="147" applyFont="1" applyFill="1" applyBorder="1" applyAlignment="1" applyProtection="1">
      <protection locked="0" hidden="1"/>
    </xf>
    <xf numFmtId="0" fontId="40" fillId="0" borderId="114" xfId="147" applyFont="1" applyFill="1" applyBorder="1" applyAlignment="1" applyProtection="1">
      <protection locked="0" hidden="1"/>
    </xf>
    <xf numFmtId="0" fontId="89" fillId="0" borderId="0" xfId="147" applyFont="1"/>
    <xf numFmtId="0" fontId="49" fillId="0" borderId="0" xfId="147" applyFont="1" applyFill="1" applyBorder="1" applyAlignment="1" applyProtection="1">
      <alignment horizontal="center" vertical="center" wrapText="1"/>
      <protection locked="0" hidden="1"/>
    </xf>
    <xf numFmtId="186" fontId="87" fillId="0" borderId="0" xfId="147" applyNumberFormat="1" applyFont="1" applyFill="1" applyBorder="1" applyAlignment="1" applyProtection="1">
      <alignment horizontal="center" vertical="center"/>
      <protection locked="0" hidden="1"/>
    </xf>
    <xf numFmtId="0" fontId="90" fillId="0" borderId="10" xfId="147" applyFont="1" applyBorder="1" applyAlignment="1">
      <alignment horizontal="center"/>
    </xf>
    <xf numFmtId="0" fontId="91" fillId="0" borderId="0" xfId="147" applyFont="1"/>
    <xf numFmtId="0" fontId="89" fillId="3" borderId="0" xfId="147" applyFont="1" applyFill="1" applyAlignment="1"/>
    <xf numFmtId="186" fontId="87" fillId="0" borderId="10" xfId="147" applyNumberFormat="1" applyFont="1" applyFill="1" applyBorder="1" applyAlignment="1">
      <alignment horizontal="center" vertical="center"/>
    </xf>
    <xf numFmtId="0" fontId="91" fillId="0" borderId="0" xfId="147" applyFont="1" applyAlignment="1">
      <alignment vertical="center"/>
    </xf>
    <xf numFmtId="0" fontId="88" fillId="0" borderId="0" xfId="147" applyFont="1" applyAlignment="1">
      <alignment vertical="center"/>
    </xf>
    <xf numFmtId="0" fontId="9" fillId="0" borderId="113" xfId="147" applyFont="1" applyFill="1" applyBorder="1" applyAlignment="1" applyProtection="1">
      <protection locked="0" hidden="1"/>
    </xf>
    <xf numFmtId="0" fontId="89" fillId="3" borderId="0" xfId="147" applyFont="1" applyFill="1"/>
    <xf numFmtId="0" fontId="40" fillId="0" borderId="45" xfId="147" applyFont="1" applyFill="1" applyBorder="1" applyAlignment="1" applyProtection="1">
      <protection hidden="1"/>
    </xf>
    <xf numFmtId="0" fontId="40" fillId="0" borderId="181" xfId="147" applyFont="1" applyFill="1" applyBorder="1" applyAlignment="1" applyProtection="1">
      <protection locked="0" hidden="1"/>
    </xf>
    <xf numFmtId="0" fontId="40" fillId="0" borderId="46" xfId="147" applyFont="1" applyFill="1" applyBorder="1" applyAlignment="1" applyProtection="1">
      <protection locked="0" hidden="1"/>
    </xf>
    <xf numFmtId="0" fontId="76" fillId="0" borderId="0" xfId="147" applyFont="1"/>
    <xf numFmtId="0" fontId="79" fillId="0" borderId="0" xfId="147" applyFont="1"/>
    <xf numFmtId="0" fontId="91" fillId="0" borderId="10" xfId="147" applyFont="1" applyBorder="1" applyAlignment="1">
      <alignment horizontal="center"/>
    </xf>
    <xf numFmtId="186" fontId="77" fillId="0" borderId="0" xfId="147" applyNumberFormat="1" applyFont="1"/>
    <xf numFmtId="0" fontId="13" fillId="30" borderId="0" xfId="4" applyFont="1" applyFill="1" applyBorder="1" applyAlignment="1">
      <alignment vertical="center"/>
    </xf>
    <xf numFmtId="0" fontId="15" fillId="30" borderId="0" xfId="4" applyFont="1" applyFill="1" applyBorder="1" applyAlignment="1">
      <alignment vertical="center"/>
    </xf>
    <xf numFmtId="0" fontId="50" fillId="30" borderId="0" xfId="4" applyFont="1" applyFill="1" applyBorder="1" applyAlignment="1">
      <alignment vertical="center"/>
    </xf>
    <xf numFmtId="0" fontId="13" fillId="30" borderId="0" xfId="4" applyFont="1" applyFill="1" applyBorder="1" applyAlignment="1">
      <alignment horizontal="left" vertical="center"/>
    </xf>
    <xf numFmtId="0" fontId="32" fillId="30" borderId="0" xfId="4" applyFont="1" applyFill="1" applyBorder="1" applyAlignment="1">
      <alignment horizontal="center" vertical="center"/>
    </xf>
    <xf numFmtId="0" fontId="13" fillId="30" borderId="0" xfId="4" applyFont="1" applyFill="1" applyAlignment="1">
      <alignment vertical="center"/>
    </xf>
    <xf numFmtId="43" fontId="13" fillId="30" borderId="0" xfId="2" applyFont="1" applyFill="1" applyAlignment="1">
      <alignment vertical="center"/>
    </xf>
    <xf numFmtId="0" fontId="132" fillId="30" borderId="0" xfId="0" applyFont="1" applyFill="1" applyBorder="1" applyAlignment="1">
      <alignment horizontal="left" vertical="center"/>
    </xf>
    <xf numFmtId="0" fontId="132" fillId="30" borderId="0" xfId="0" applyFont="1" applyFill="1" applyBorder="1" applyAlignment="1">
      <alignment horizontal="center" vertical="center"/>
    </xf>
    <xf numFmtId="0" fontId="132" fillId="30" borderId="0" xfId="0" applyFont="1" applyFill="1" applyBorder="1" applyAlignment="1">
      <alignment vertical="center"/>
    </xf>
    <xf numFmtId="0" fontId="134" fillId="30" borderId="0" xfId="0" applyFont="1" applyFill="1" applyBorder="1" applyAlignment="1">
      <alignment horizontal="center" vertical="center"/>
    </xf>
    <xf numFmtId="0" fontId="134" fillId="30" borderId="0" xfId="0" applyFont="1" applyFill="1" applyBorder="1" applyAlignment="1">
      <alignment vertical="center"/>
    </xf>
    <xf numFmtId="0" fontId="15" fillId="30" borderId="0" xfId="4" applyFont="1" applyFill="1" applyBorder="1" applyAlignment="1">
      <alignment horizontal="center" vertical="center"/>
    </xf>
    <xf numFmtId="0" fontId="15" fillId="0" borderId="0" xfId="4" applyFont="1" applyBorder="1" applyAlignment="1">
      <alignment horizontal="center" vertical="center"/>
    </xf>
    <xf numFmtId="0" fontId="133" fillId="30" borderId="0" xfId="19" applyFont="1" applyFill="1" applyBorder="1" applyAlignment="1">
      <alignment horizontal="center" vertical="center"/>
    </xf>
    <xf numFmtId="0" fontId="137" fillId="30" borderId="0" xfId="19" applyFont="1" applyFill="1" applyBorder="1" applyAlignment="1">
      <alignment vertical="center"/>
    </xf>
    <xf numFmtId="0" fontId="138" fillId="30" borderId="0" xfId="19" applyFont="1" applyFill="1" applyBorder="1" applyAlignment="1">
      <alignment horizontal="left" vertical="center" wrapText="1"/>
    </xf>
    <xf numFmtId="0" fontId="138" fillId="0" borderId="0" xfId="19" applyFont="1" applyBorder="1" applyAlignment="1">
      <alignment horizontal="left" vertical="center" wrapText="1"/>
    </xf>
    <xf numFmtId="0" fontId="137" fillId="0" borderId="0" xfId="19" applyFont="1" applyBorder="1" applyAlignment="1">
      <alignment horizontal="left" vertical="center" wrapText="1"/>
    </xf>
    <xf numFmtId="0" fontId="137" fillId="0" borderId="0" xfId="19" applyFont="1" applyBorder="1" applyAlignment="1">
      <alignment vertical="center" wrapText="1"/>
    </xf>
    <xf numFmtId="0" fontId="133" fillId="43" borderId="0" xfId="0" applyFont="1" applyFill="1" applyBorder="1" applyAlignment="1">
      <alignment vertical="center"/>
    </xf>
    <xf numFmtId="0" fontId="132" fillId="43" borderId="0" xfId="0" applyFont="1" applyFill="1" applyBorder="1" applyAlignment="1">
      <alignment vertical="center"/>
    </xf>
    <xf numFmtId="0" fontId="48" fillId="43" borderId="0" xfId="0" applyFont="1" applyFill="1" applyBorder="1" applyAlignment="1">
      <alignment vertical="center"/>
    </xf>
    <xf numFmtId="0" fontId="132" fillId="0" borderId="0" xfId="0" applyFont="1" applyAlignment="1">
      <alignment vertical="center"/>
    </xf>
    <xf numFmtId="0" fontId="132" fillId="0" borderId="0" xfId="0" applyFont="1" applyAlignment="1">
      <alignment horizontal="center" vertical="center"/>
    </xf>
    <xf numFmtId="0" fontId="132" fillId="30" borderId="0" xfId="0" applyFont="1" applyFill="1" applyAlignment="1">
      <alignment vertical="center"/>
    </xf>
    <xf numFmtId="0" fontId="137" fillId="30" borderId="0" xfId="0" applyFont="1" applyFill="1" applyBorder="1" applyAlignment="1">
      <alignment horizontal="left" vertical="center" wrapText="1"/>
    </xf>
    <xf numFmtId="0" fontId="132" fillId="0" borderId="0" xfId="0" applyFont="1" applyBorder="1" applyAlignment="1">
      <alignment vertical="center"/>
    </xf>
    <xf numFmtId="0" fontId="132" fillId="30" borderId="175" xfId="0" applyFont="1" applyFill="1" applyBorder="1" applyAlignment="1">
      <alignment vertical="center"/>
    </xf>
    <xf numFmtId="0" fontId="132" fillId="30" borderId="176" xfId="0" applyFont="1" applyFill="1" applyBorder="1" applyAlignment="1">
      <alignment vertical="center"/>
    </xf>
    <xf numFmtId="0" fontId="132" fillId="30" borderId="177" xfId="0" applyFont="1" applyFill="1" applyBorder="1" applyAlignment="1">
      <alignment horizontal="right" vertical="center"/>
    </xf>
    <xf numFmtId="0" fontId="132" fillId="30" borderId="198" xfId="0" applyFont="1" applyFill="1" applyBorder="1" applyAlignment="1">
      <alignment vertical="center"/>
    </xf>
    <xf numFmtId="0" fontId="132" fillId="30" borderId="199" xfId="0" applyFont="1" applyFill="1" applyBorder="1" applyAlignment="1">
      <alignment horizontal="right" vertical="center"/>
    </xf>
    <xf numFmtId="0" fontId="132" fillId="0" borderId="198" xfId="0" applyFont="1" applyBorder="1" applyAlignment="1">
      <alignment vertical="center"/>
    </xf>
    <xf numFmtId="0" fontId="133" fillId="0" borderId="199" xfId="0" applyFont="1" applyFill="1" applyBorder="1" applyAlignment="1">
      <alignment vertical="center"/>
    </xf>
    <xf numFmtId="0" fontId="132" fillId="30" borderId="199" xfId="0" applyFont="1" applyFill="1" applyBorder="1" applyAlignment="1">
      <alignment vertical="center"/>
    </xf>
    <xf numFmtId="0" fontId="132" fillId="30" borderId="198" xfId="0" applyFont="1" applyFill="1" applyBorder="1" applyAlignment="1">
      <alignment horizontal="center" vertical="center"/>
    </xf>
    <xf numFmtId="0" fontId="133" fillId="30" borderId="199" xfId="0" applyFont="1" applyFill="1" applyBorder="1" applyAlignment="1">
      <alignment vertical="center"/>
    </xf>
    <xf numFmtId="0" fontId="132" fillId="43" borderId="199" xfId="0" applyFont="1" applyFill="1" applyBorder="1" applyAlignment="1">
      <alignment vertical="center"/>
    </xf>
    <xf numFmtId="0" fontId="132" fillId="0" borderId="11" xfId="0" applyFont="1" applyBorder="1" applyAlignment="1">
      <alignment vertical="center"/>
    </xf>
    <xf numFmtId="0" fontId="132" fillId="0" borderId="12" xfId="0" applyFont="1" applyBorder="1" applyAlignment="1">
      <alignment vertical="center"/>
    </xf>
    <xf numFmtId="0" fontId="132" fillId="0" borderId="13" xfId="0" applyFont="1" applyBorder="1" applyAlignment="1">
      <alignment vertical="center"/>
    </xf>
    <xf numFmtId="0" fontId="132" fillId="0" borderId="7" xfId="0" applyFont="1" applyBorder="1" applyAlignment="1">
      <alignment vertical="center"/>
    </xf>
    <xf numFmtId="0" fontId="13" fillId="30" borderId="175" xfId="4" applyFont="1" applyFill="1" applyBorder="1" applyAlignment="1">
      <alignment vertical="center"/>
    </xf>
    <xf numFmtId="0" fontId="13" fillId="30" borderId="176" xfId="4" applyFont="1" applyFill="1" applyBorder="1" applyAlignment="1">
      <alignment vertical="center"/>
    </xf>
    <xf numFmtId="0" fontId="13" fillId="30" borderId="177" xfId="4" applyFont="1" applyFill="1" applyBorder="1" applyAlignment="1">
      <alignment vertical="center"/>
    </xf>
    <xf numFmtId="0" fontId="13" fillId="0" borderId="198" xfId="4" applyFont="1" applyBorder="1" applyAlignment="1">
      <alignment vertical="center"/>
    </xf>
    <xf numFmtId="0" fontId="32" fillId="30" borderId="199" xfId="4" applyFont="1" applyFill="1" applyBorder="1" applyAlignment="1">
      <alignment vertical="center"/>
    </xf>
    <xf numFmtId="0" fontId="13" fillId="30" borderId="198" xfId="4" applyFont="1" applyFill="1" applyBorder="1" applyAlignment="1">
      <alignment vertical="center"/>
    </xf>
    <xf numFmtId="0" fontId="32" fillId="30" borderId="199" xfId="4" applyFont="1" applyFill="1" applyBorder="1" applyAlignment="1">
      <alignment horizontal="center" vertical="center"/>
    </xf>
    <xf numFmtId="0" fontId="15" fillId="30" borderId="199" xfId="4" applyFont="1" applyFill="1" applyBorder="1" applyAlignment="1">
      <alignment vertical="center"/>
    </xf>
    <xf numFmtId="0" fontId="75" fillId="30" borderId="199" xfId="4" applyFont="1" applyFill="1" applyBorder="1" applyAlignment="1">
      <alignment vertical="center" wrapText="1"/>
    </xf>
    <xf numFmtId="0" fontId="13" fillId="30" borderId="199" xfId="4" applyFont="1" applyFill="1" applyBorder="1" applyAlignment="1">
      <alignment horizontal="left" vertical="center"/>
    </xf>
    <xf numFmtId="0" fontId="13" fillId="0" borderId="199" xfId="4" applyFont="1" applyBorder="1" applyAlignment="1">
      <alignment horizontal="left" vertical="center"/>
    </xf>
    <xf numFmtId="0" fontId="13" fillId="30" borderId="199" xfId="4" applyFont="1" applyFill="1" applyBorder="1" applyAlignment="1">
      <alignment vertical="center"/>
    </xf>
    <xf numFmtId="0" fontId="13" fillId="0" borderId="199" xfId="4" applyFont="1" applyBorder="1" applyAlignment="1">
      <alignment vertical="center"/>
    </xf>
    <xf numFmtId="0" fontId="13" fillId="30" borderId="178" xfId="4" applyFont="1" applyFill="1" applyBorder="1" applyAlignment="1">
      <alignment vertical="center"/>
    </xf>
    <xf numFmtId="0" fontId="13" fillId="30" borderId="179" xfId="4" applyFont="1" applyFill="1" applyBorder="1" applyAlignment="1">
      <alignment vertical="center"/>
    </xf>
    <xf numFmtId="0" fontId="15" fillId="30" borderId="199" xfId="4" applyFont="1" applyFill="1" applyBorder="1" applyAlignment="1"/>
    <xf numFmtId="0" fontId="13" fillId="30" borderId="112" xfId="4" applyFont="1" applyFill="1" applyBorder="1" applyAlignment="1">
      <alignment vertical="center"/>
    </xf>
    <xf numFmtId="0" fontId="15" fillId="30" borderId="199" xfId="4" applyFont="1" applyFill="1" applyBorder="1" applyAlignment="1">
      <alignment horizontal="center" vertical="center"/>
    </xf>
    <xf numFmtId="0" fontId="138" fillId="0" borderId="0" xfId="19" applyFont="1" applyAlignment="1">
      <alignment vertical="center"/>
    </xf>
    <xf numFmtId="0" fontId="138" fillId="30" borderId="198" xfId="19" applyFont="1" applyFill="1" applyBorder="1" applyAlignment="1">
      <alignment vertical="center"/>
    </xf>
    <xf numFmtId="0" fontId="138" fillId="30" borderId="0" xfId="19" applyFont="1" applyFill="1" applyBorder="1" applyAlignment="1">
      <alignment vertical="center"/>
    </xf>
    <xf numFmtId="0" fontId="138" fillId="30" borderId="0" xfId="19" applyFont="1" applyFill="1" applyBorder="1" applyAlignment="1">
      <alignment horizontal="center" vertical="center"/>
    </xf>
    <xf numFmtId="0" fontId="138" fillId="0" borderId="0" xfId="19" applyFont="1" applyAlignment="1">
      <alignment horizontal="center" vertical="center"/>
    </xf>
    <xf numFmtId="0" fontId="137" fillId="30" borderId="0" xfId="19" applyFont="1" applyFill="1" applyBorder="1" applyAlignment="1">
      <alignment horizontal="center" vertical="center"/>
    </xf>
    <xf numFmtId="0" fontId="138" fillId="0" borderId="0" xfId="19" applyFont="1" applyFill="1" applyAlignment="1">
      <alignment horizontal="center" vertical="center"/>
    </xf>
    <xf numFmtId="0" fontId="138" fillId="30" borderId="199" xfId="19" applyFont="1" applyFill="1" applyBorder="1" applyAlignment="1">
      <alignment vertical="center"/>
    </xf>
    <xf numFmtId="0" fontId="140" fillId="42" borderId="0" xfId="19" applyFont="1" applyFill="1" applyBorder="1" applyAlignment="1">
      <alignment vertical="center"/>
    </xf>
    <xf numFmtId="0" fontId="138" fillId="42" borderId="0" xfId="19" applyFont="1" applyFill="1" applyBorder="1" applyAlignment="1">
      <alignment vertical="center"/>
    </xf>
    <xf numFmtId="0" fontId="138" fillId="30" borderId="0" xfId="19" applyFont="1" applyFill="1" applyBorder="1" applyAlignment="1"/>
    <xf numFmtId="0" fontId="138" fillId="0" borderId="0" xfId="19" applyFont="1" applyAlignment="1"/>
    <xf numFmtId="0" fontId="138" fillId="30" borderId="0" xfId="19" applyFont="1" applyFill="1" applyBorder="1" applyAlignment="1">
      <alignment horizontal="left"/>
    </xf>
    <xf numFmtId="0" fontId="138" fillId="0" borderId="0" xfId="19" applyFont="1" applyBorder="1" applyAlignment="1"/>
    <xf numFmtId="0" fontId="138" fillId="30" borderId="0" xfId="19" applyFont="1" applyFill="1" applyBorder="1" applyAlignment="1">
      <alignment horizontal="left" vertical="center"/>
    </xf>
    <xf numFmtId="0" fontId="137" fillId="30" borderId="0" xfId="19" applyFont="1" applyFill="1" applyBorder="1" applyAlignment="1">
      <alignment horizontal="left" vertical="center"/>
    </xf>
    <xf numFmtId="0" fontId="138" fillId="0" borderId="0" xfId="19" applyFont="1" applyBorder="1" applyAlignment="1">
      <alignment vertical="center"/>
    </xf>
    <xf numFmtId="0" fontId="138" fillId="30" borderId="0" xfId="19" applyFont="1" applyFill="1" applyBorder="1" applyAlignment="1">
      <alignment vertical="center" wrapText="1"/>
    </xf>
    <xf numFmtId="0" fontId="138" fillId="30" borderId="0" xfId="19" applyFont="1" applyFill="1" applyBorder="1" applyAlignment="1">
      <alignment horizontal="center" vertical="center" wrapText="1"/>
    </xf>
    <xf numFmtId="0" fontId="140" fillId="43" borderId="0" xfId="19" applyFont="1" applyFill="1" applyBorder="1" applyAlignment="1">
      <alignment vertical="center"/>
    </xf>
    <xf numFmtId="0" fontId="141" fillId="43" borderId="0" xfId="19" applyFont="1" applyFill="1" applyBorder="1" applyAlignment="1">
      <alignment vertical="center"/>
    </xf>
    <xf numFmtId="0" fontId="137" fillId="28" borderId="74" xfId="19" applyFont="1" applyFill="1" applyBorder="1" applyAlignment="1">
      <alignment vertical="center"/>
    </xf>
    <xf numFmtId="0" fontId="138" fillId="30" borderId="75" xfId="19" applyFont="1" applyFill="1" applyBorder="1" applyAlignment="1">
      <alignment vertical="center"/>
    </xf>
    <xf numFmtId="0" fontId="138" fillId="30" borderId="76" xfId="19" applyFont="1" applyFill="1" applyBorder="1" applyAlignment="1">
      <alignment vertical="center"/>
    </xf>
    <xf numFmtId="0" fontId="138" fillId="30" borderId="73" xfId="19" applyFont="1" applyFill="1" applyBorder="1" applyAlignment="1">
      <alignment vertical="center"/>
    </xf>
    <xf numFmtId="0" fontId="138" fillId="30" borderId="38" xfId="19" applyFont="1" applyFill="1" applyBorder="1" applyAlignment="1">
      <alignment vertical="center"/>
    </xf>
    <xf numFmtId="0" fontId="137" fillId="30" borderId="73" xfId="19" applyFont="1" applyFill="1" applyBorder="1" applyAlignment="1">
      <alignment vertical="center"/>
    </xf>
    <xf numFmtId="1" fontId="138" fillId="30" borderId="0" xfId="19" applyNumberFormat="1" applyFont="1" applyFill="1" applyBorder="1" applyAlignment="1">
      <alignment vertical="center"/>
    </xf>
    <xf numFmtId="3" fontId="138" fillId="30" borderId="0" xfId="19" applyNumberFormat="1" applyFont="1" applyFill="1" applyBorder="1" applyAlignment="1">
      <alignment horizontal="center" vertical="center"/>
    </xf>
    <xf numFmtId="0" fontId="138" fillId="30" borderId="10" xfId="19" applyFont="1" applyFill="1" applyBorder="1" applyAlignment="1">
      <alignment horizontal="center" vertical="center"/>
    </xf>
    <xf numFmtId="0" fontId="138" fillId="30" borderId="21" xfId="19" applyFont="1" applyFill="1" applyBorder="1" applyAlignment="1">
      <alignment vertical="center"/>
    </xf>
    <xf numFmtId="0" fontId="138" fillId="30" borderId="77" xfId="19" applyFont="1" applyFill="1" applyBorder="1" applyAlignment="1">
      <alignment vertical="center"/>
    </xf>
    <xf numFmtId="0" fontId="138" fillId="30" borderId="78" xfId="19" applyFont="1" applyFill="1" applyBorder="1" applyAlignment="1">
      <alignment vertical="center"/>
    </xf>
    <xf numFmtId="0" fontId="138" fillId="30" borderId="0" xfId="19" applyFont="1" applyFill="1" applyAlignment="1">
      <alignment vertical="center"/>
    </xf>
    <xf numFmtId="0" fontId="138" fillId="30" borderId="12" xfId="19" applyFont="1" applyFill="1" applyBorder="1" applyAlignment="1">
      <alignment vertical="center"/>
    </xf>
    <xf numFmtId="0" fontId="138" fillId="30" borderId="11" xfId="19" applyFont="1" applyFill="1" applyBorder="1" applyAlignment="1">
      <alignment vertical="center"/>
    </xf>
    <xf numFmtId="0" fontId="138" fillId="30" borderId="13" xfId="19" applyFont="1" applyFill="1" applyBorder="1" applyAlignment="1">
      <alignment vertical="center"/>
    </xf>
    <xf numFmtId="0" fontId="138" fillId="30" borderId="7" xfId="19" applyFont="1" applyFill="1" applyBorder="1" applyAlignment="1">
      <alignment vertical="center"/>
    </xf>
    <xf numFmtId="0" fontId="143" fillId="30" borderId="0" xfId="19" applyFont="1" applyFill="1" applyBorder="1" applyAlignment="1">
      <alignment vertical="center"/>
    </xf>
    <xf numFmtId="0" fontId="144" fillId="30" borderId="0" xfId="19" applyFont="1" applyFill="1" applyBorder="1" applyAlignment="1">
      <alignment horizontal="left" vertical="center"/>
    </xf>
    <xf numFmtId="0" fontId="145" fillId="30" borderId="0" xfId="19" applyFont="1" applyFill="1" applyBorder="1" applyAlignment="1">
      <alignment horizontal="left" vertical="center"/>
    </xf>
    <xf numFmtId="0" fontId="137" fillId="30" borderId="38" xfId="19" applyFont="1" applyFill="1" applyBorder="1" applyAlignment="1">
      <alignment vertical="center"/>
    </xf>
    <xf numFmtId="0" fontId="137" fillId="30" borderId="1" xfId="19" applyFont="1" applyFill="1" applyBorder="1" applyAlignment="1">
      <alignment vertical="center"/>
    </xf>
    <xf numFmtId="0" fontId="137" fillId="30" borderId="9" xfId="19" applyFont="1" applyFill="1" applyBorder="1" applyAlignment="1">
      <alignment vertical="center"/>
    </xf>
    <xf numFmtId="0" fontId="138" fillId="30" borderId="74" xfId="19" applyFont="1" applyFill="1" applyBorder="1" applyAlignment="1">
      <alignment vertical="center"/>
    </xf>
    <xf numFmtId="0" fontId="137" fillId="28" borderId="73" xfId="19" applyFont="1" applyFill="1" applyBorder="1" applyAlignment="1">
      <alignment vertical="center"/>
    </xf>
    <xf numFmtId="0" fontId="137" fillId="28" borderId="0" xfId="19" applyFont="1" applyFill="1" applyBorder="1" applyAlignment="1">
      <alignment vertical="center"/>
    </xf>
    <xf numFmtId="0" fontId="138" fillId="28" borderId="0" xfId="19" applyFont="1" applyFill="1" applyBorder="1" applyAlignment="1">
      <alignment vertical="center"/>
    </xf>
    <xf numFmtId="0" fontId="138" fillId="30" borderId="1" xfId="19" applyFont="1" applyFill="1" applyBorder="1" applyAlignment="1">
      <alignment vertical="center"/>
    </xf>
    <xf numFmtId="0" fontId="137" fillId="30" borderId="2" xfId="19" applyFont="1" applyFill="1" applyBorder="1" applyAlignment="1">
      <alignment vertical="center"/>
    </xf>
    <xf numFmtId="0" fontId="138" fillId="30" borderId="2" xfId="19" applyFont="1" applyFill="1" applyBorder="1" applyAlignment="1">
      <alignment vertical="center"/>
    </xf>
    <xf numFmtId="0" fontId="138" fillId="30" borderId="9" xfId="19" applyFont="1" applyFill="1" applyBorder="1" applyAlignment="1">
      <alignment vertical="center"/>
    </xf>
    <xf numFmtId="0" fontId="137" fillId="30" borderId="0" xfId="19" applyFont="1" applyFill="1" applyBorder="1" applyAlignment="1">
      <alignment vertical="top"/>
    </xf>
    <xf numFmtId="0" fontId="137" fillId="30" borderId="0" xfId="19" applyFont="1" applyFill="1" applyBorder="1" applyAlignment="1"/>
    <xf numFmtId="0" fontId="146" fillId="30" borderId="0" xfId="19" applyFont="1" applyFill="1" applyBorder="1" applyAlignment="1">
      <alignment vertical="top" wrapText="1"/>
    </xf>
    <xf numFmtId="0" fontId="146" fillId="30" borderId="0" xfId="19" applyFont="1" applyFill="1" applyBorder="1" applyAlignment="1">
      <alignment vertical="top"/>
    </xf>
    <xf numFmtId="0" fontId="137" fillId="30" borderId="0" xfId="19" applyFont="1" applyFill="1" applyBorder="1" applyAlignment="1">
      <alignment horizontal="center" vertical="top"/>
    </xf>
    <xf numFmtId="0" fontId="138" fillId="30" borderId="178" xfId="19" applyFont="1" applyFill="1" applyBorder="1" applyAlignment="1">
      <alignment vertical="center"/>
    </xf>
    <xf numFmtId="0" fontId="137" fillId="30" borderId="112" xfId="19" applyFont="1" applyFill="1" applyBorder="1" applyAlignment="1">
      <alignment vertical="top"/>
    </xf>
    <xf numFmtId="0" fontId="138" fillId="30" borderId="112" xfId="19" applyFont="1" applyFill="1" applyBorder="1" applyAlignment="1">
      <alignment vertical="center"/>
    </xf>
    <xf numFmtId="0" fontId="138" fillId="30" borderId="179" xfId="19" applyFont="1" applyFill="1" applyBorder="1" applyAlignment="1">
      <alignment vertical="center"/>
    </xf>
    <xf numFmtId="0" fontId="140" fillId="28" borderId="0" xfId="19" applyFont="1" applyFill="1" applyBorder="1" applyAlignment="1">
      <alignment vertical="center"/>
    </xf>
    <xf numFmtId="0" fontId="147" fillId="30" borderId="0" xfId="19" applyFont="1" applyFill="1" applyBorder="1" applyAlignment="1">
      <alignment vertical="center"/>
    </xf>
    <xf numFmtId="0" fontId="147" fillId="30" borderId="0" xfId="19" applyFont="1" applyFill="1" applyBorder="1" applyAlignment="1">
      <alignment horizontal="center" vertical="center"/>
    </xf>
    <xf numFmtId="0" fontId="140" fillId="28" borderId="10" xfId="19" applyFont="1" applyFill="1" applyBorder="1" applyAlignment="1">
      <alignment horizontal="left"/>
    </xf>
    <xf numFmtId="0" fontId="140" fillId="30" borderId="0" xfId="19" applyFont="1" applyFill="1" applyBorder="1" applyAlignment="1">
      <alignment horizontal="left"/>
    </xf>
    <xf numFmtId="0" fontId="141" fillId="30" borderId="0" xfId="19" applyFont="1" applyFill="1" applyBorder="1" applyAlignment="1">
      <alignment horizontal="left"/>
    </xf>
    <xf numFmtId="0" fontId="140" fillId="28" borderId="10" xfId="19" applyFont="1" applyFill="1" applyBorder="1" applyAlignment="1">
      <alignment vertical="center"/>
    </xf>
    <xf numFmtId="0" fontId="140" fillId="30" borderId="0" xfId="19" applyFont="1" applyFill="1" applyBorder="1" applyAlignment="1">
      <alignment horizontal="center" vertical="center"/>
    </xf>
    <xf numFmtId="0" fontId="141" fillId="30" borderId="0" xfId="19" applyFont="1" applyFill="1" applyBorder="1" applyAlignment="1">
      <alignment horizontal="left" vertical="center"/>
    </xf>
    <xf numFmtId="0" fontId="141" fillId="30" borderId="0" xfId="19" applyFont="1" applyFill="1" applyBorder="1" applyAlignment="1">
      <alignment vertical="center"/>
    </xf>
    <xf numFmtId="0" fontId="140" fillId="30" borderId="0" xfId="19" applyFont="1" applyFill="1" applyBorder="1" applyAlignment="1">
      <alignment horizontal="left" vertical="center"/>
    </xf>
    <xf numFmtId="0" fontId="140" fillId="30" borderId="0" xfId="19" applyFont="1" applyFill="1" applyBorder="1" applyAlignment="1">
      <alignment vertical="center"/>
    </xf>
    <xf numFmtId="0" fontId="137" fillId="28" borderId="139" xfId="19" applyFont="1" applyFill="1" applyBorder="1" applyAlignment="1">
      <alignment vertical="center"/>
    </xf>
    <xf numFmtId="0" fontId="138" fillId="28" borderId="140" xfId="19" applyFont="1" applyFill="1" applyBorder="1" applyAlignment="1">
      <alignment vertical="center"/>
    </xf>
    <xf numFmtId="0" fontId="138" fillId="30" borderId="140" xfId="19" applyFont="1" applyFill="1" applyBorder="1" applyAlignment="1">
      <alignment vertical="center"/>
    </xf>
    <xf numFmtId="0" fontId="137" fillId="30" borderId="140" xfId="19" applyFont="1" applyFill="1" applyBorder="1" applyAlignment="1">
      <alignment vertical="center"/>
    </xf>
    <xf numFmtId="9" fontId="138" fillId="30" borderId="140" xfId="19" applyNumberFormat="1" applyFont="1" applyFill="1" applyBorder="1" applyAlignment="1">
      <alignment vertical="center"/>
    </xf>
    <xf numFmtId="0" fontId="138" fillId="30" borderId="141" xfId="19" applyFont="1" applyFill="1" applyBorder="1" applyAlignment="1">
      <alignment vertical="center"/>
    </xf>
    <xf numFmtId="0" fontId="138" fillId="30" borderId="147" xfId="19" applyFont="1" applyFill="1" applyBorder="1" applyAlignment="1">
      <alignment vertical="center"/>
    </xf>
    <xf numFmtId="0" fontId="138" fillId="30" borderId="148" xfId="19" applyFont="1" applyFill="1" applyBorder="1" applyAlignment="1">
      <alignment vertical="center"/>
    </xf>
    <xf numFmtId="0" fontId="137" fillId="30" borderId="147" xfId="19" applyFont="1" applyFill="1" applyBorder="1" applyAlignment="1">
      <alignment vertical="center"/>
    </xf>
    <xf numFmtId="0" fontId="138" fillId="30" borderId="150" xfId="19" applyFont="1" applyFill="1" applyBorder="1" applyAlignment="1">
      <alignment vertical="center"/>
    </xf>
    <xf numFmtId="0" fontId="138" fillId="30" borderId="151" xfId="19" applyFont="1" applyFill="1" applyBorder="1" applyAlignment="1">
      <alignment vertical="center"/>
    </xf>
    <xf numFmtId="0" fontId="138" fillId="30" borderId="152" xfId="19" applyFont="1" applyFill="1" applyBorder="1" applyAlignment="1">
      <alignment vertical="center"/>
    </xf>
    <xf numFmtId="0" fontId="138" fillId="30" borderId="139" xfId="19" applyFont="1" applyFill="1" applyBorder="1" applyAlignment="1">
      <alignment horizontal="left" vertical="center"/>
    </xf>
    <xf numFmtId="0" fontId="138" fillId="30" borderId="140" xfId="19" applyFont="1" applyFill="1" applyBorder="1" applyAlignment="1">
      <alignment horizontal="left" vertical="center"/>
    </xf>
    <xf numFmtId="0" fontId="138" fillId="30" borderId="150" xfId="19" applyFont="1" applyFill="1" applyBorder="1" applyAlignment="1">
      <alignment horizontal="left" vertical="center"/>
    </xf>
    <xf numFmtId="0" fontId="138" fillId="30" borderId="151" xfId="19" applyFont="1" applyFill="1" applyBorder="1" applyAlignment="1">
      <alignment horizontal="left" vertical="center"/>
    </xf>
    <xf numFmtId="0" fontId="138" fillId="30" borderId="198" xfId="0" applyFont="1" applyFill="1" applyBorder="1" applyAlignment="1">
      <alignment vertical="center"/>
    </xf>
    <xf numFmtId="0" fontId="138" fillId="30" borderId="0" xfId="0" applyFont="1" applyFill="1" applyBorder="1" applyAlignment="1">
      <alignment vertical="center"/>
    </xf>
    <xf numFmtId="0" fontId="138" fillId="30" borderId="199" xfId="0" applyFont="1" applyFill="1" applyBorder="1" applyAlignment="1">
      <alignment vertical="center"/>
    </xf>
    <xf numFmtId="0" fontId="138" fillId="30" borderId="0" xfId="0" applyFont="1" applyFill="1" applyAlignment="1">
      <alignment vertical="center"/>
    </xf>
    <xf numFmtId="0" fontId="148" fillId="30" borderId="0" xfId="0" applyFont="1" applyFill="1" applyBorder="1" applyAlignment="1">
      <alignment vertical="center"/>
    </xf>
    <xf numFmtId="0" fontId="138" fillId="30" borderId="7" xfId="0" applyFont="1" applyFill="1" applyBorder="1" applyAlignment="1">
      <alignment vertical="center"/>
    </xf>
    <xf numFmtId="0" fontId="138" fillId="30" borderId="0" xfId="0" applyFont="1" applyFill="1" applyBorder="1" applyAlignment="1">
      <alignment horizontal="center" vertical="center"/>
    </xf>
    <xf numFmtId="0" fontId="143" fillId="30" borderId="74" xfId="0" applyFont="1" applyFill="1" applyBorder="1" applyAlignment="1">
      <alignment vertical="center"/>
    </xf>
    <xf numFmtId="0" fontId="138" fillId="30" borderId="75" xfId="0" applyFont="1" applyFill="1" applyBorder="1" applyAlignment="1">
      <alignment vertical="center"/>
    </xf>
    <xf numFmtId="0" fontId="138" fillId="30" borderId="75" xfId="0" applyFont="1" applyFill="1" applyBorder="1" applyAlignment="1">
      <alignment horizontal="left" vertical="center"/>
    </xf>
    <xf numFmtId="0" fontId="138" fillId="30" borderId="76" xfId="0" applyFont="1" applyFill="1" applyBorder="1" applyAlignment="1">
      <alignment vertical="center"/>
    </xf>
    <xf numFmtId="0" fontId="138" fillId="30" borderId="73" xfId="0" applyFont="1" applyFill="1" applyBorder="1" applyAlignment="1">
      <alignment vertical="center"/>
    </xf>
    <xf numFmtId="0" fontId="138" fillId="30" borderId="0" xfId="0" applyFont="1" applyFill="1" applyBorder="1" applyAlignment="1">
      <alignment horizontal="left" vertical="center"/>
    </xf>
    <xf numFmtId="9" fontId="138" fillId="30" borderId="0" xfId="5" applyFont="1" applyFill="1" applyBorder="1" applyAlignment="1">
      <alignment vertical="center"/>
    </xf>
    <xf numFmtId="0" fontId="138" fillId="30" borderId="38" xfId="0" applyFont="1" applyFill="1" applyBorder="1" applyAlignment="1">
      <alignment vertical="center"/>
    </xf>
    <xf numFmtId="0" fontId="138" fillId="30" borderId="0" xfId="0" applyFont="1" applyFill="1" applyAlignment="1">
      <alignment horizontal="left" vertical="center"/>
    </xf>
    <xf numFmtId="0" fontId="138" fillId="30" borderId="198" xfId="0" applyFont="1" applyFill="1" applyBorder="1" applyAlignment="1">
      <alignment horizontal="left" vertical="center"/>
    </xf>
    <xf numFmtId="0" fontId="138" fillId="30" borderId="73" xfId="0" applyFont="1" applyFill="1" applyBorder="1" applyAlignment="1">
      <alignment horizontal="left" vertical="center"/>
    </xf>
    <xf numFmtId="2" fontId="138" fillId="30" borderId="0" xfId="0" applyNumberFormat="1" applyFont="1" applyFill="1" applyBorder="1" applyAlignment="1">
      <alignment horizontal="left" vertical="center"/>
    </xf>
    <xf numFmtId="2" fontId="138" fillId="30" borderId="0" xfId="0" applyNumberFormat="1" applyFont="1" applyFill="1" applyBorder="1" applyAlignment="1">
      <alignment vertical="center"/>
    </xf>
    <xf numFmtId="0" fontId="138" fillId="30" borderId="21" xfId="0" applyFont="1" applyFill="1" applyBorder="1" applyAlignment="1">
      <alignment vertical="center"/>
    </xf>
    <xf numFmtId="0" fontId="138" fillId="30" borderId="77" xfId="0" applyFont="1" applyFill="1" applyBorder="1" applyAlignment="1">
      <alignment vertical="center"/>
    </xf>
    <xf numFmtId="0" fontId="138" fillId="30" borderId="77" xfId="0" applyFont="1" applyFill="1" applyBorder="1" applyAlignment="1">
      <alignment horizontal="left" vertical="center"/>
    </xf>
    <xf numFmtId="2" fontId="138" fillId="30" borderId="77" xfId="0" applyNumberFormat="1" applyFont="1" applyFill="1" applyBorder="1" applyAlignment="1">
      <alignment vertical="center"/>
    </xf>
    <xf numFmtId="2" fontId="138" fillId="30" borderId="77" xfId="0" applyNumberFormat="1" applyFont="1" applyFill="1" applyBorder="1" applyAlignment="1">
      <alignment horizontal="center" vertical="center"/>
    </xf>
    <xf numFmtId="0" fontId="138" fillId="30" borderId="77" xfId="0" applyFont="1" applyFill="1" applyBorder="1" applyAlignment="1">
      <alignment horizontal="center" vertical="center"/>
    </xf>
    <xf numFmtId="0" fontId="138" fillId="30" borderId="78" xfId="0" applyFont="1" applyFill="1" applyBorder="1" applyAlignment="1">
      <alignment vertical="center"/>
    </xf>
    <xf numFmtId="0" fontId="142" fillId="30" borderId="0" xfId="0" applyFont="1" applyFill="1" applyAlignment="1">
      <alignment vertical="center"/>
    </xf>
    <xf numFmtId="0" fontId="142" fillId="30" borderId="198" xfId="0" applyFont="1" applyFill="1" applyBorder="1" applyAlignment="1">
      <alignment vertical="center"/>
    </xf>
    <xf numFmtId="0" fontId="143" fillId="30" borderId="0" xfId="0" applyFont="1" applyFill="1" applyBorder="1" applyAlignment="1">
      <alignment vertical="center"/>
    </xf>
    <xf numFmtId="0" fontId="142" fillId="30" borderId="0" xfId="0" applyFont="1" applyFill="1" applyBorder="1" applyAlignment="1">
      <alignment vertical="center"/>
    </xf>
    <xf numFmtId="0" fontId="142" fillId="30" borderId="0" xfId="0" applyFont="1" applyFill="1" applyBorder="1" applyAlignment="1">
      <alignment horizontal="left" vertical="center"/>
    </xf>
    <xf numFmtId="0" fontId="137" fillId="30" borderId="0" xfId="0" applyFont="1" applyFill="1" applyBorder="1" applyAlignment="1">
      <alignment horizontal="left" vertical="center"/>
    </xf>
    <xf numFmtId="0" fontId="142" fillId="30" borderId="199" xfId="0" applyFont="1" applyFill="1" applyBorder="1" applyAlignment="1">
      <alignment vertical="center"/>
    </xf>
    <xf numFmtId="0" fontId="138" fillId="0" borderId="0" xfId="0" applyFont="1" applyAlignment="1">
      <alignment vertical="center"/>
    </xf>
    <xf numFmtId="0" fontId="138" fillId="0" borderId="198" xfId="0" applyFont="1" applyBorder="1" applyAlignment="1">
      <alignment vertical="center"/>
    </xf>
    <xf numFmtId="0" fontId="143" fillId="28" borderId="0" xfId="0" applyFont="1" applyFill="1" applyBorder="1" applyAlignment="1">
      <alignment vertical="center"/>
    </xf>
    <xf numFmtId="0" fontId="138" fillId="28" borderId="0" xfId="0" applyFont="1" applyFill="1" applyBorder="1" applyAlignment="1">
      <alignment vertical="center"/>
    </xf>
    <xf numFmtId="0" fontId="138" fillId="28" borderId="0" xfId="0" applyFont="1" applyFill="1" applyBorder="1" applyAlignment="1">
      <alignment horizontal="center" vertical="center"/>
    </xf>
    <xf numFmtId="0" fontId="138" fillId="0" borderId="199" xfId="0" applyFont="1" applyBorder="1" applyAlignment="1">
      <alignment vertical="center"/>
    </xf>
    <xf numFmtId="0" fontId="137" fillId="30" borderId="0" xfId="0" applyFont="1" applyFill="1" applyBorder="1" applyAlignment="1">
      <alignment horizontal="center" vertical="center"/>
    </xf>
    <xf numFmtId="0" fontId="137" fillId="30" borderId="0" xfId="0" applyFont="1" applyFill="1" applyBorder="1" applyAlignment="1">
      <alignment vertical="center"/>
    </xf>
    <xf numFmtId="0" fontId="138" fillId="0" borderId="0" xfId="0" applyFont="1" applyBorder="1" applyAlignment="1">
      <alignment vertical="center"/>
    </xf>
    <xf numFmtId="0" fontId="138" fillId="30" borderId="0" xfId="0" applyFont="1" applyFill="1" applyAlignment="1"/>
    <xf numFmtId="0" fontId="138" fillId="30" borderId="0" xfId="0" applyFont="1" applyFill="1" applyBorder="1" applyAlignment="1"/>
    <xf numFmtId="0" fontId="137" fillId="30" borderId="3" xfId="0" applyFont="1" applyFill="1" applyBorder="1" applyAlignment="1"/>
    <xf numFmtId="0" fontId="138" fillId="30" borderId="4" xfId="0" applyFont="1" applyFill="1" applyBorder="1" applyAlignment="1"/>
    <xf numFmtId="0" fontId="138" fillId="30" borderId="4" xfId="0" applyFont="1" applyFill="1" applyBorder="1" applyAlignment="1">
      <alignment vertical="center"/>
    </xf>
    <xf numFmtId="170" fontId="138" fillId="30" borderId="4" xfId="0" applyNumberFormat="1" applyFont="1" applyFill="1" applyBorder="1" applyAlignment="1">
      <alignment horizontal="center" vertical="center" wrapText="1"/>
    </xf>
    <xf numFmtId="170" fontId="138" fillId="30" borderId="6" xfId="0" applyNumberFormat="1" applyFont="1" applyFill="1" applyBorder="1" applyAlignment="1">
      <alignment horizontal="center" vertical="center" wrapText="1"/>
    </xf>
    <xf numFmtId="170" fontId="138" fillId="30" borderId="0" xfId="0" applyNumberFormat="1" applyFont="1" applyFill="1" applyBorder="1" applyAlignment="1">
      <alignment horizontal="center" vertical="center" wrapText="1"/>
    </xf>
    <xf numFmtId="0" fontId="138" fillId="30" borderId="199" xfId="0" applyFont="1" applyFill="1" applyBorder="1" applyAlignment="1"/>
    <xf numFmtId="0" fontId="138" fillId="0" borderId="0" xfId="0" applyFont="1" applyAlignment="1"/>
    <xf numFmtId="170" fontId="138" fillId="30" borderId="12" xfId="0" applyNumberFormat="1" applyFont="1" applyFill="1" applyBorder="1" applyAlignment="1">
      <alignment horizontal="center" vertical="center" wrapText="1"/>
    </xf>
    <xf numFmtId="0" fontId="143" fillId="30" borderId="0" xfId="0" applyFont="1" applyFill="1" applyBorder="1" applyAlignment="1">
      <alignment vertical="center" wrapText="1"/>
    </xf>
    <xf numFmtId="0" fontId="138" fillId="30" borderId="0" xfId="0" applyFont="1" applyFill="1" applyBorder="1" applyAlignment="1">
      <alignment horizontal="center" vertical="center" wrapText="1"/>
    </xf>
    <xf numFmtId="0" fontId="138" fillId="30" borderId="12" xfId="0" applyFont="1" applyFill="1" applyBorder="1" applyAlignment="1">
      <alignment horizontal="center" vertical="center" wrapText="1"/>
    </xf>
    <xf numFmtId="181" fontId="138" fillId="30" borderId="0" xfId="0" applyNumberFormat="1" applyFont="1" applyFill="1" applyBorder="1" applyAlignment="1">
      <alignment horizontal="center" vertical="center" wrapText="1"/>
    </xf>
    <xf numFmtId="181" fontId="138" fillId="30" borderId="12" xfId="0" applyNumberFormat="1" applyFont="1" applyFill="1" applyBorder="1" applyAlignment="1">
      <alignment horizontal="center" vertical="center" wrapText="1"/>
    </xf>
    <xf numFmtId="0" fontId="146" fillId="30" borderId="0" xfId="0" applyFont="1" applyFill="1" applyBorder="1" applyAlignment="1">
      <alignment vertical="center" wrapText="1"/>
    </xf>
    <xf numFmtId="0" fontId="146" fillId="30" borderId="0" xfId="0" applyFont="1" applyFill="1" applyBorder="1" applyAlignment="1">
      <alignment horizontal="left" vertical="center" wrapText="1"/>
    </xf>
    <xf numFmtId="0" fontId="146" fillId="30" borderId="12" xfId="0" applyFont="1" applyFill="1" applyBorder="1" applyAlignment="1">
      <alignment horizontal="left" vertical="center" wrapText="1"/>
    </xf>
    <xf numFmtId="0" fontId="138" fillId="30" borderId="0" xfId="0" applyFont="1" applyFill="1" applyBorder="1" applyAlignment="1">
      <alignment vertical="center" wrapText="1"/>
    </xf>
    <xf numFmtId="0" fontId="138" fillId="30" borderId="7" xfId="0" applyFont="1" applyFill="1" applyBorder="1" applyAlignment="1">
      <alignment horizontal="left" vertical="center"/>
    </xf>
    <xf numFmtId="0" fontId="146" fillId="30" borderId="0" xfId="0" applyFont="1" applyFill="1" applyBorder="1" applyAlignment="1">
      <alignment horizontal="center" vertical="center" wrapText="1"/>
    </xf>
    <xf numFmtId="0" fontId="149" fillId="30" borderId="0" xfId="0" applyFont="1" applyFill="1" applyBorder="1" applyAlignment="1">
      <alignment vertical="center" wrapText="1"/>
    </xf>
    <xf numFmtId="0" fontId="147" fillId="30" borderId="0" xfId="0" applyFont="1" applyFill="1" applyBorder="1" applyAlignment="1">
      <alignment vertical="center"/>
    </xf>
    <xf numFmtId="0" fontId="143" fillId="30" borderId="0" xfId="0" applyFont="1" applyFill="1" applyBorder="1" applyAlignment="1">
      <alignment horizontal="left" vertical="center"/>
    </xf>
    <xf numFmtId="2" fontId="143" fillId="30" borderId="0" xfId="0" applyNumberFormat="1" applyFont="1" applyFill="1" applyBorder="1" applyAlignment="1">
      <alignment horizontal="center" vertical="center"/>
    </xf>
    <xf numFmtId="177" fontId="138" fillId="30" borderId="0" xfId="5" applyNumberFormat="1" applyFont="1" applyFill="1" applyBorder="1" applyAlignment="1">
      <alignment vertical="center"/>
    </xf>
    <xf numFmtId="9" fontId="138" fillId="30" borderId="0" xfId="5" applyFont="1" applyFill="1" applyBorder="1" applyAlignment="1">
      <alignment horizontal="center" vertical="center"/>
    </xf>
    <xf numFmtId="0" fontId="138" fillId="30" borderId="196" xfId="0" applyFont="1" applyFill="1" applyBorder="1" applyAlignment="1">
      <alignment vertical="center"/>
    </xf>
    <xf numFmtId="0" fontId="138" fillId="30" borderId="178" xfId="0" applyFont="1" applyFill="1" applyBorder="1" applyAlignment="1">
      <alignment vertical="center"/>
    </xf>
    <xf numFmtId="0" fontId="138" fillId="30" borderId="112" xfId="0" applyFont="1" applyFill="1" applyBorder="1" applyAlignment="1">
      <alignment vertical="center"/>
    </xf>
    <xf numFmtId="0" fontId="138" fillId="30" borderId="179" xfId="0" applyFont="1" applyFill="1" applyBorder="1" applyAlignment="1">
      <alignment vertical="center"/>
    </xf>
    <xf numFmtId="0" fontId="137" fillId="28" borderId="0" xfId="0" applyFont="1" applyFill="1" applyBorder="1" applyAlignment="1">
      <alignment horizontal="left" vertical="center"/>
    </xf>
    <xf numFmtId="0" fontId="143" fillId="28" borderId="3" xfId="0" applyFont="1" applyFill="1" applyBorder="1" applyAlignment="1">
      <alignment vertical="center"/>
    </xf>
    <xf numFmtId="0" fontId="138" fillId="28" borderId="4" xfId="0" applyFont="1" applyFill="1" applyBorder="1" applyAlignment="1">
      <alignment vertical="center"/>
    </xf>
    <xf numFmtId="0" fontId="138" fillId="28" borderId="6" xfId="0" applyFont="1" applyFill="1" applyBorder="1" applyAlignment="1">
      <alignment vertical="center"/>
    </xf>
    <xf numFmtId="0" fontId="143" fillId="28" borderId="4" xfId="0" applyFont="1" applyFill="1" applyBorder="1" applyAlignment="1">
      <alignment vertical="center"/>
    </xf>
    <xf numFmtId="0" fontId="138" fillId="0" borderId="200" xfId="0" applyFont="1" applyBorder="1" applyAlignment="1">
      <alignment vertical="center"/>
    </xf>
    <xf numFmtId="0" fontId="145" fillId="30" borderId="11" xfId="0" applyFont="1" applyFill="1" applyBorder="1" applyAlignment="1">
      <alignment vertical="center"/>
    </xf>
    <xf numFmtId="0" fontId="138" fillId="30" borderId="12" xfId="0" applyFont="1" applyFill="1" applyBorder="1" applyAlignment="1">
      <alignment vertical="center"/>
    </xf>
    <xf numFmtId="0" fontId="138" fillId="30" borderId="200" xfId="0" applyFont="1" applyFill="1" applyBorder="1" applyAlignment="1">
      <alignment vertical="center"/>
    </xf>
    <xf numFmtId="0" fontId="138" fillId="30" borderId="11" xfId="0" applyFont="1" applyFill="1" applyBorder="1" applyAlignment="1">
      <alignment vertical="center"/>
    </xf>
    <xf numFmtId="0" fontId="138" fillId="30" borderId="1" xfId="0" applyFont="1" applyFill="1" applyBorder="1" applyAlignment="1">
      <alignment vertical="center"/>
    </xf>
    <xf numFmtId="0" fontId="138" fillId="30" borderId="2" xfId="0" applyFont="1" applyFill="1" applyBorder="1" applyAlignment="1">
      <alignment vertical="center"/>
    </xf>
    <xf numFmtId="0" fontId="138" fillId="30" borderId="9" xfId="0" applyFont="1" applyFill="1" applyBorder="1" applyAlignment="1">
      <alignment vertical="center"/>
    </xf>
    <xf numFmtId="0" fontId="138" fillId="30" borderId="13" xfId="0" applyFont="1" applyFill="1" applyBorder="1" applyAlignment="1">
      <alignment vertical="center"/>
    </xf>
    <xf numFmtId="0" fontId="138" fillId="30" borderId="8" xfId="0" applyFont="1" applyFill="1" applyBorder="1" applyAlignment="1">
      <alignment vertical="center"/>
    </xf>
    <xf numFmtId="0" fontId="150" fillId="30" borderId="0" xfId="0" applyFont="1" applyFill="1" applyBorder="1" applyAlignment="1">
      <alignment vertical="center"/>
    </xf>
    <xf numFmtId="0" fontId="151" fillId="30" borderId="0" xfId="0" applyFont="1" applyFill="1" applyBorder="1" applyAlignment="1">
      <alignment vertical="center"/>
    </xf>
    <xf numFmtId="0" fontId="138" fillId="30" borderId="43" xfId="0" applyFont="1" applyFill="1" applyBorder="1" applyAlignment="1">
      <alignment vertical="center"/>
    </xf>
    <xf numFmtId="0" fontId="137" fillId="30" borderId="43" xfId="0" applyFont="1" applyFill="1" applyBorder="1" applyAlignment="1">
      <alignment vertical="center"/>
    </xf>
    <xf numFmtId="0" fontId="137" fillId="30" borderId="42" xfId="0" applyFont="1" applyFill="1" applyBorder="1" applyAlignment="1">
      <alignment vertical="center"/>
    </xf>
    <xf numFmtId="0" fontId="138" fillId="30" borderId="44" xfId="0" applyFont="1" applyFill="1" applyBorder="1" applyAlignment="1">
      <alignment vertical="center"/>
    </xf>
    <xf numFmtId="0" fontId="143" fillId="30" borderId="198" xfId="0" applyFont="1" applyFill="1" applyBorder="1" applyAlignment="1">
      <alignment vertical="center"/>
    </xf>
    <xf numFmtId="0" fontId="143" fillId="30" borderId="181" xfId="0" applyFont="1" applyFill="1" applyBorder="1" applyAlignment="1">
      <alignment vertical="center"/>
    </xf>
    <xf numFmtId="0" fontId="137" fillId="30" borderId="181" xfId="0" applyFont="1" applyFill="1" applyBorder="1" applyAlignment="1">
      <alignment vertical="center"/>
    </xf>
    <xf numFmtId="0" fontId="138" fillId="30" borderId="181" xfId="0" applyFont="1" applyFill="1" applyBorder="1" applyAlignment="1">
      <alignment vertical="center"/>
    </xf>
    <xf numFmtId="0" fontId="138" fillId="30" borderId="46" xfId="0" applyFont="1" applyFill="1" applyBorder="1" applyAlignment="1">
      <alignment vertical="center"/>
    </xf>
    <xf numFmtId="0" fontId="137" fillId="30" borderId="17" xfId="0" applyFont="1" applyFill="1" applyBorder="1" applyAlignment="1">
      <alignment vertical="center"/>
    </xf>
    <xf numFmtId="0" fontId="143" fillId="30" borderId="47" xfId="0" applyFont="1" applyFill="1" applyBorder="1" applyAlignment="1">
      <alignment vertical="center"/>
    </xf>
    <xf numFmtId="0" fontId="138" fillId="30" borderId="47" xfId="0" applyFont="1" applyFill="1" applyBorder="1" applyAlignment="1">
      <alignment vertical="center"/>
    </xf>
    <xf numFmtId="0" fontId="137" fillId="30" borderId="47" xfId="0" applyFont="1" applyFill="1" applyBorder="1" applyAlignment="1">
      <alignment vertical="center"/>
    </xf>
    <xf numFmtId="0" fontId="138" fillId="30" borderId="18" xfId="0" applyFont="1" applyFill="1" applyBorder="1" applyAlignment="1">
      <alignment vertical="center"/>
    </xf>
    <xf numFmtId="0" fontId="143" fillId="30" borderId="43" xfId="0" applyFont="1" applyFill="1" applyBorder="1" applyAlignment="1">
      <alignment vertical="center"/>
    </xf>
    <xf numFmtId="0" fontId="143" fillId="0" borderId="0" xfId="0" applyFont="1" applyAlignment="1">
      <alignment vertical="center"/>
    </xf>
    <xf numFmtId="0" fontId="138" fillId="30" borderId="48" xfId="0" applyFont="1" applyFill="1" applyBorder="1" applyAlignment="1">
      <alignment vertical="center"/>
    </xf>
    <xf numFmtId="0" fontId="138" fillId="30" borderId="49" xfId="0" applyFont="1" applyFill="1" applyBorder="1" applyAlignment="1">
      <alignment vertical="center"/>
    </xf>
    <xf numFmtId="0" fontId="138" fillId="30" borderId="84" xfId="0" applyFont="1" applyFill="1" applyBorder="1" applyAlignment="1">
      <alignment vertical="center"/>
    </xf>
    <xf numFmtId="0" fontId="138" fillId="30" borderId="86" xfId="0" applyFont="1" applyFill="1" applyBorder="1" applyAlignment="1">
      <alignment vertical="center"/>
    </xf>
    <xf numFmtId="0" fontId="138" fillId="30" borderId="3" xfId="0" applyFont="1" applyFill="1" applyBorder="1" applyAlignment="1">
      <alignment vertical="center"/>
    </xf>
    <xf numFmtId="0" fontId="138" fillId="30" borderId="6" xfId="0" applyFont="1" applyFill="1" applyBorder="1" applyAlignment="1">
      <alignment vertical="center"/>
    </xf>
    <xf numFmtId="0" fontId="143" fillId="30" borderId="11" xfId="0" applyFont="1" applyFill="1" applyBorder="1" applyAlignment="1">
      <alignment vertical="center"/>
    </xf>
    <xf numFmtId="0" fontId="138" fillId="30" borderId="0" xfId="0" applyFont="1" applyFill="1" applyBorder="1" applyAlignment="1">
      <alignment horizontal="right" vertical="center"/>
    </xf>
    <xf numFmtId="0" fontId="138" fillId="30" borderId="11" xfId="0" applyFont="1" applyFill="1" applyBorder="1" applyAlignment="1">
      <alignment horizontal="center" vertical="center"/>
    </xf>
    <xf numFmtId="0" fontId="138" fillId="30" borderId="12" xfId="0" applyFont="1" applyFill="1" applyBorder="1" applyAlignment="1">
      <alignment horizontal="center" vertical="center"/>
    </xf>
    <xf numFmtId="0" fontId="138" fillId="30" borderId="12" xfId="0" applyFont="1" applyFill="1" applyBorder="1" applyAlignment="1">
      <alignment horizontal="right" vertical="center"/>
    </xf>
    <xf numFmtId="0" fontId="138" fillId="30" borderId="199" xfId="0" applyFont="1" applyFill="1" applyBorder="1" applyAlignment="1">
      <alignment horizontal="center" vertical="center"/>
    </xf>
    <xf numFmtId="0" fontId="136" fillId="30" borderId="175" xfId="0" applyFont="1" applyFill="1" applyBorder="1" applyAlignment="1">
      <alignment vertical="center"/>
    </xf>
    <xf numFmtId="0" fontId="136" fillId="30" borderId="176" xfId="0" applyFont="1" applyFill="1" applyBorder="1" applyAlignment="1">
      <alignment vertical="center"/>
    </xf>
    <xf numFmtId="0" fontId="136" fillId="30" borderId="177" xfId="0" applyFont="1" applyFill="1" applyBorder="1" applyAlignment="1">
      <alignment horizontal="right" vertical="center"/>
    </xf>
    <xf numFmtId="0" fontId="136" fillId="30" borderId="198" xfId="0" applyFont="1" applyFill="1" applyBorder="1" applyAlignment="1">
      <alignment vertical="center"/>
    </xf>
    <xf numFmtId="0" fontId="136" fillId="30" borderId="0" xfId="0" applyFont="1" applyFill="1" applyBorder="1" applyAlignment="1">
      <alignment vertical="center"/>
    </xf>
    <xf numFmtId="0" fontId="136" fillId="30" borderId="0" xfId="0" applyFont="1" applyFill="1" applyBorder="1" applyAlignment="1">
      <alignment horizontal="center" vertical="center"/>
    </xf>
    <xf numFmtId="0" fontId="136" fillId="30" borderId="199" xfId="0" applyFont="1" applyFill="1" applyBorder="1" applyAlignment="1">
      <alignment horizontal="right" vertical="center"/>
    </xf>
    <xf numFmtId="0" fontId="136" fillId="0" borderId="198" xfId="0" applyFont="1" applyBorder="1" applyAlignment="1">
      <alignment vertical="center"/>
    </xf>
    <xf numFmtId="0" fontId="147" fillId="0" borderId="199" xfId="0" applyFont="1" applyFill="1" applyBorder="1" applyAlignment="1">
      <alignment vertical="center"/>
    </xf>
    <xf numFmtId="0" fontId="136" fillId="30" borderId="199" xfId="0" applyFont="1" applyFill="1" applyBorder="1" applyAlignment="1">
      <alignment vertical="center"/>
    </xf>
    <xf numFmtId="0" fontId="136" fillId="30" borderId="198" xfId="0" applyFont="1" applyFill="1" applyBorder="1" applyAlignment="1">
      <alignment horizontal="center" vertical="center"/>
    </xf>
    <xf numFmtId="0" fontId="147" fillId="30" borderId="199" xfId="0" applyFont="1" applyFill="1" applyBorder="1" applyAlignment="1">
      <alignment vertical="center"/>
    </xf>
    <xf numFmtId="0" fontId="147" fillId="43" borderId="0" xfId="0" applyFont="1" applyFill="1" applyBorder="1" applyAlignment="1">
      <alignment vertical="center"/>
    </xf>
    <xf numFmtId="0" fontId="136" fillId="43" borderId="0" xfId="0" applyFont="1" applyFill="1" applyBorder="1" applyAlignment="1">
      <alignment vertical="center"/>
    </xf>
    <xf numFmtId="0" fontId="136" fillId="0" borderId="0" xfId="0" applyFont="1" applyBorder="1" applyAlignment="1">
      <alignment vertical="center"/>
    </xf>
    <xf numFmtId="0" fontId="136" fillId="30" borderId="178" xfId="0" applyFont="1" applyFill="1" applyBorder="1" applyAlignment="1">
      <alignment vertical="center"/>
    </xf>
    <xf numFmtId="0" fontId="136" fillId="30" borderId="112" xfId="0" applyFont="1" applyFill="1" applyBorder="1" applyAlignment="1">
      <alignment vertical="center"/>
    </xf>
    <xf numFmtId="0" fontId="136" fillId="30" borderId="179" xfId="0" applyFont="1" applyFill="1" applyBorder="1" applyAlignment="1">
      <alignment vertical="center"/>
    </xf>
    <xf numFmtId="0" fontId="136" fillId="0" borderId="0" xfId="0" applyFont="1" applyAlignment="1">
      <alignment vertical="center"/>
    </xf>
    <xf numFmtId="0" fontId="136" fillId="0" borderId="0" xfId="0" applyFont="1" applyAlignment="1">
      <alignment horizontal="center" vertical="center"/>
    </xf>
    <xf numFmtId="0" fontId="138" fillId="30" borderId="175" xfId="0" applyFont="1" applyFill="1" applyBorder="1" applyAlignment="1">
      <alignment vertical="center"/>
    </xf>
    <xf numFmtId="0" fontId="138" fillId="30" borderId="176" xfId="0" applyFont="1" applyFill="1" applyBorder="1" applyAlignment="1">
      <alignment vertical="center"/>
    </xf>
    <xf numFmtId="0" fontId="138" fillId="30" borderId="177" xfId="0" applyFont="1" applyFill="1" applyBorder="1" applyAlignment="1">
      <alignment horizontal="right" vertical="center"/>
    </xf>
    <xf numFmtId="0" fontId="138" fillId="30" borderId="199" xfId="0" applyFont="1" applyFill="1" applyBorder="1" applyAlignment="1">
      <alignment horizontal="right" vertical="center"/>
    </xf>
    <xf numFmtId="0" fontId="137" fillId="0" borderId="199" xfId="0" applyFont="1" applyFill="1" applyBorder="1" applyAlignment="1">
      <alignment vertical="center"/>
    </xf>
    <xf numFmtId="0" fontId="138" fillId="30" borderId="198" xfId="0" applyFont="1" applyFill="1" applyBorder="1" applyAlignment="1">
      <alignment horizontal="center" vertical="center"/>
    </xf>
    <xf numFmtId="0" fontId="137" fillId="30" borderId="199" xfId="0" applyFont="1" applyFill="1" applyBorder="1" applyAlignment="1">
      <alignment vertical="center"/>
    </xf>
    <xf numFmtId="0" fontId="138" fillId="0" borderId="0" xfId="0" applyFont="1" applyAlignment="1">
      <alignment horizontal="center" vertical="center"/>
    </xf>
    <xf numFmtId="0" fontId="137" fillId="43" borderId="0" xfId="0" applyFont="1" applyFill="1" applyBorder="1" applyAlignment="1">
      <alignment vertical="center"/>
    </xf>
    <xf numFmtId="0" fontId="138" fillId="43" borderId="0" xfId="0" applyFont="1" applyFill="1" applyBorder="1" applyAlignment="1">
      <alignment vertical="center"/>
    </xf>
    <xf numFmtId="0" fontId="138" fillId="0" borderId="0" xfId="0" applyFont="1"/>
    <xf numFmtId="0" fontId="138" fillId="30" borderId="0" xfId="0" applyFont="1" applyFill="1" applyBorder="1"/>
    <xf numFmtId="0" fontId="143" fillId="30" borderId="0" xfId="0" applyFont="1" applyFill="1" applyBorder="1" applyAlignment="1">
      <alignment horizontal="center" vertical="center"/>
    </xf>
    <xf numFmtId="0" fontId="152" fillId="30" borderId="0" xfId="1" applyFont="1" applyFill="1" applyBorder="1" applyAlignment="1" applyProtection="1">
      <alignment horizontal="center" vertical="center" wrapText="1"/>
    </xf>
    <xf numFmtId="0" fontId="146" fillId="30" borderId="0" xfId="0" applyFont="1" applyFill="1" applyBorder="1" applyAlignment="1">
      <alignment horizontal="center" vertical="center"/>
    </xf>
    <xf numFmtId="0" fontId="143" fillId="30" borderId="0" xfId="0" applyFont="1" applyFill="1" applyBorder="1" applyAlignment="1">
      <alignment horizontal="left" vertical="center" wrapText="1"/>
    </xf>
    <xf numFmtId="0" fontId="154" fillId="30" borderId="0" xfId="26" applyFont="1" applyFill="1" applyBorder="1" applyAlignment="1">
      <alignment horizontal="left" vertical="center"/>
    </xf>
    <xf numFmtId="49" fontId="154" fillId="30" borderId="0" xfId="26" applyNumberFormat="1" applyFont="1" applyFill="1" applyBorder="1" applyAlignment="1">
      <alignment horizontal="center" vertical="center"/>
    </xf>
    <xf numFmtId="0" fontId="154" fillId="30" borderId="0" xfId="26" applyFont="1" applyFill="1" applyBorder="1" applyAlignment="1">
      <alignment horizontal="center" vertical="center"/>
    </xf>
    <xf numFmtId="49" fontId="138" fillId="30" borderId="0" xfId="0" applyNumberFormat="1" applyFont="1" applyFill="1" applyBorder="1" applyAlignment="1">
      <alignment horizontal="center" vertical="center"/>
    </xf>
    <xf numFmtId="17" fontId="154" fillId="30" borderId="0" xfId="26" applyNumberFormat="1" applyFont="1" applyFill="1" applyBorder="1" applyAlignment="1">
      <alignment horizontal="center"/>
    </xf>
    <xf numFmtId="0" fontId="154" fillId="30" borderId="0" xfId="26" applyFont="1" applyFill="1" applyBorder="1" applyAlignment="1">
      <alignment horizontal="center"/>
    </xf>
    <xf numFmtId="0" fontId="154" fillId="30" borderId="112" xfId="26" applyFont="1" applyFill="1" applyBorder="1" applyAlignment="1">
      <alignment horizontal="center"/>
    </xf>
    <xf numFmtId="0" fontId="143" fillId="30" borderId="112" xfId="0" applyFont="1" applyFill="1" applyBorder="1" applyAlignment="1">
      <alignment horizontal="left" vertical="center"/>
    </xf>
    <xf numFmtId="0" fontId="143" fillId="30" borderId="112" xfId="0" applyFont="1" applyFill="1" applyBorder="1" applyAlignment="1">
      <alignment horizontal="center" vertical="center"/>
    </xf>
    <xf numFmtId="169" fontId="143" fillId="30" borderId="112" xfId="0" applyNumberFormat="1" applyFont="1" applyFill="1" applyBorder="1" applyAlignment="1">
      <alignment horizontal="center" vertical="center"/>
    </xf>
    <xf numFmtId="169" fontId="143" fillId="30" borderId="0" xfId="0" applyNumberFormat="1" applyFont="1" applyFill="1" applyBorder="1" applyAlignment="1">
      <alignment horizontal="center" vertical="center"/>
    </xf>
    <xf numFmtId="0" fontId="143" fillId="0" borderId="0" xfId="0" applyFont="1" applyBorder="1" applyAlignment="1">
      <alignment horizontal="left" vertical="center"/>
    </xf>
    <xf numFmtId="0" fontId="136" fillId="30" borderId="0" xfId="0" applyFont="1" applyFill="1" applyBorder="1" applyAlignment="1">
      <alignment vertical="center" wrapText="1"/>
    </xf>
    <xf numFmtId="0" fontId="147" fillId="30" borderId="0" xfId="0" applyFont="1" applyFill="1" applyBorder="1" applyAlignment="1">
      <alignment horizontal="center" vertical="center"/>
    </xf>
    <xf numFmtId="0" fontId="136" fillId="0" borderId="0" xfId="0" applyFont="1" applyFill="1" applyBorder="1" applyAlignment="1">
      <alignment vertical="center"/>
    </xf>
    <xf numFmtId="0" fontId="147" fillId="0" borderId="0" xfId="0" applyFont="1" applyFill="1" applyBorder="1" applyAlignment="1">
      <alignment vertical="center"/>
    </xf>
    <xf numFmtId="0" fontId="147" fillId="0" borderId="0" xfId="0" applyFont="1" applyFill="1" applyBorder="1" applyAlignment="1">
      <alignment horizontal="center" vertical="center"/>
    </xf>
    <xf numFmtId="9" fontId="136" fillId="0" borderId="0" xfId="0" applyNumberFormat="1" applyFont="1" applyFill="1" applyBorder="1" applyAlignment="1">
      <alignment vertical="center"/>
    </xf>
    <xf numFmtId="0" fontId="136" fillId="30" borderId="0" xfId="0" applyFont="1" applyFill="1" applyBorder="1" applyAlignment="1">
      <alignment horizontal="left" vertical="center"/>
    </xf>
    <xf numFmtId="0" fontId="147" fillId="30" borderId="0" xfId="0" applyFont="1" applyFill="1" applyBorder="1" applyAlignment="1">
      <alignment horizontal="right" vertical="center"/>
    </xf>
    <xf numFmtId="0" fontId="136" fillId="30" borderId="0" xfId="128" applyFont="1" applyFill="1" applyBorder="1" applyAlignment="1">
      <alignment horizontal="left" vertical="center"/>
    </xf>
    <xf numFmtId="0" fontId="136" fillId="30" borderId="113" xfId="0" applyFont="1" applyFill="1" applyBorder="1" applyAlignment="1">
      <alignment vertical="center"/>
    </xf>
    <xf numFmtId="0" fontId="136" fillId="30" borderId="114" xfId="0" applyFont="1" applyFill="1" applyBorder="1" applyAlignment="1">
      <alignment vertical="center"/>
    </xf>
    <xf numFmtId="0" fontId="136" fillId="0" borderId="45" xfId="0" applyFont="1" applyBorder="1" applyAlignment="1">
      <alignment vertical="center"/>
    </xf>
    <xf numFmtId="0" fontId="136" fillId="30" borderId="181" xfId="0" applyFont="1" applyFill="1" applyBorder="1" applyAlignment="1">
      <alignment vertical="center"/>
    </xf>
    <xf numFmtId="0" fontId="136" fillId="30" borderId="46" xfId="0" applyFont="1" applyFill="1" applyBorder="1" applyAlignment="1">
      <alignment vertical="center"/>
    </xf>
    <xf numFmtId="0" fontId="40" fillId="28" borderId="142" xfId="19" applyFont="1" applyFill="1" applyBorder="1"/>
    <xf numFmtId="0" fontId="40" fillId="28" borderId="142" xfId="19" applyFont="1" applyFill="1" applyBorder="1" applyAlignment="1">
      <alignment horizontal="center"/>
    </xf>
    <xf numFmtId="0" fontId="40" fillId="28" borderId="140" xfId="19" applyFont="1" applyFill="1" applyBorder="1" applyAlignment="1">
      <alignment horizontal="center"/>
    </xf>
    <xf numFmtId="0" fontId="40" fillId="28" borderId="141" xfId="19" applyFont="1" applyFill="1" applyBorder="1" applyAlignment="1">
      <alignment horizontal="center"/>
    </xf>
    <xf numFmtId="0" fontId="40" fillId="28" borderId="146" xfId="19" applyFont="1" applyFill="1" applyBorder="1"/>
    <xf numFmtId="0" fontId="40" fillId="28" borderId="146" xfId="19" applyFont="1" applyFill="1" applyBorder="1" applyAlignment="1">
      <alignment horizontal="center"/>
    </xf>
    <xf numFmtId="0" fontId="40" fillId="28" borderId="144" xfId="19" applyFont="1" applyFill="1" applyBorder="1" applyAlignment="1">
      <alignment horizontal="center"/>
    </xf>
    <xf numFmtId="0" fontId="40" fillId="28" borderId="145" xfId="19" applyFont="1" applyFill="1" applyBorder="1" applyAlignment="1">
      <alignment horizontal="center"/>
    </xf>
    <xf numFmtId="0" fontId="138" fillId="30" borderId="139" xfId="19" applyFont="1" applyFill="1" applyBorder="1" applyAlignment="1">
      <alignment vertical="center"/>
    </xf>
    <xf numFmtId="0" fontId="138" fillId="30" borderId="141" xfId="19" applyFont="1" applyFill="1" applyBorder="1" applyAlignment="1">
      <alignment horizontal="right" vertical="center"/>
    </xf>
    <xf numFmtId="0" fontId="138" fillId="30" borderId="148" xfId="19" applyFont="1" applyFill="1" applyBorder="1" applyAlignment="1">
      <alignment horizontal="right" vertical="center"/>
    </xf>
    <xf numFmtId="0" fontId="138" fillId="0" borderId="147" xfId="19" applyFont="1" applyBorder="1" applyAlignment="1">
      <alignment vertical="center"/>
    </xf>
    <xf numFmtId="0" fontId="137" fillId="0" borderId="148" xfId="19" applyFont="1" applyFill="1" applyBorder="1" applyAlignment="1">
      <alignment vertical="center"/>
    </xf>
    <xf numFmtId="0" fontId="138" fillId="30" borderId="147" xfId="19" applyFont="1" applyFill="1" applyBorder="1" applyAlignment="1">
      <alignment horizontal="center" vertical="center"/>
    </xf>
    <xf numFmtId="0" fontId="137" fillId="30" borderId="148" xfId="19" applyFont="1" applyFill="1" applyBorder="1" applyAlignment="1">
      <alignment vertical="center"/>
    </xf>
    <xf numFmtId="0" fontId="137" fillId="30" borderId="148" xfId="19" applyFont="1" applyFill="1" applyBorder="1" applyAlignment="1">
      <alignment horizontal="center" vertical="center"/>
    </xf>
    <xf numFmtId="0" fontId="138" fillId="0" borderId="147" xfId="19" applyFont="1" applyFill="1" applyBorder="1" applyAlignment="1">
      <alignment horizontal="center" vertical="center"/>
    </xf>
    <xf numFmtId="0" fontId="137" fillId="0" borderId="148" xfId="19" applyFont="1" applyFill="1" applyBorder="1" applyAlignment="1">
      <alignment horizontal="center" vertical="center"/>
    </xf>
    <xf numFmtId="0" fontId="138" fillId="0" borderId="147" xfId="19" applyFont="1" applyBorder="1" applyAlignment="1">
      <alignment horizontal="center" vertical="center"/>
    </xf>
    <xf numFmtId="0" fontId="138" fillId="0" borderId="148" xfId="19" applyFont="1" applyBorder="1" applyAlignment="1">
      <alignment horizontal="center" vertical="center"/>
    </xf>
    <xf numFmtId="0" fontId="138" fillId="30" borderId="148" xfId="19" applyFont="1" applyFill="1" applyBorder="1" applyAlignment="1">
      <alignment horizontal="center" vertical="center"/>
    </xf>
    <xf numFmtId="0" fontId="138" fillId="30" borderId="147" xfId="19" applyFont="1" applyFill="1" applyBorder="1" applyAlignment="1"/>
    <xf numFmtId="0" fontId="138" fillId="30" borderId="148" xfId="19" applyFont="1" applyFill="1" applyBorder="1" applyAlignment="1"/>
    <xf numFmtId="0" fontId="137" fillId="30" borderId="151" xfId="19" applyFont="1" applyFill="1" applyBorder="1" applyAlignment="1">
      <alignment vertical="top"/>
    </xf>
    <xf numFmtId="0" fontId="137" fillId="30" borderId="151" xfId="19" applyFont="1" applyFill="1" applyBorder="1" applyAlignment="1">
      <alignment horizontal="center" vertical="top"/>
    </xf>
    <xf numFmtId="0" fontId="137" fillId="30" borderId="198" xfId="0" applyFont="1" applyFill="1" applyBorder="1" applyAlignment="1">
      <alignment vertical="center"/>
    </xf>
    <xf numFmtId="0" fontId="137" fillId="30" borderId="11" xfId="0" applyFont="1" applyFill="1" applyBorder="1" applyAlignment="1">
      <alignment vertical="center"/>
    </xf>
    <xf numFmtId="0" fontId="137" fillId="30" borderId="12" xfId="0" applyFont="1" applyFill="1" applyBorder="1" applyAlignment="1">
      <alignment vertical="center"/>
    </xf>
    <xf numFmtId="0" fontId="137" fillId="30" borderId="200" xfId="0" applyFont="1" applyFill="1" applyBorder="1" applyAlignment="1">
      <alignment vertical="center"/>
    </xf>
    <xf numFmtId="0" fontId="137" fillId="0" borderId="0" xfId="0" applyFont="1" applyAlignment="1">
      <alignment vertical="center"/>
    </xf>
    <xf numFmtId="0" fontId="137" fillId="30" borderId="45" xfId="0" applyFont="1" applyFill="1" applyBorder="1" applyAlignment="1">
      <alignment horizontal="left" vertical="center"/>
    </xf>
    <xf numFmtId="0" fontId="137" fillId="28" borderId="42" xfId="0" applyFont="1" applyFill="1" applyBorder="1" applyAlignment="1">
      <alignment vertical="center"/>
    </xf>
    <xf numFmtId="0" fontId="138" fillId="28" borderId="43" xfId="0" applyFont="1" applyFill="1" applyBorder="1" applyAlignment="1">
      <alignment vertical="center"/>
    </xf>
    <xf numFmtId="0" fontId="137" fillId="28" borderId="43" xfId="0" applyFont="1" applyFill="1" applyBorder="1" applyAlignment="1">
      <alignment vertical="center"/>
    </xf>
    <xf numFmtId="0" fontId="138" fillId="28" borderId="44" xfId="0" applyFont="1" applyFill="1" applyBorder="1" applyAlignment="1">
      <alignment vertical="center"/>
    </xf>
    <xf numFmtId="0" fontId="29" fillId="30" borderId="0" xfId="0" applyFont="1" applyFill="1" applyBorder="1" applyAlignment="1">
      <alignment vertical="center"/>
    </xf>
    <xf numFmtId="0" fontId="29" fillId="0" borderId="0" xfId="0" applyFont="1" applyAlignment="1">
      <alignment vertical="center"/>
    </xf>
    <xf numFmtId="0" fontId="29" fillId="30" borderId="0" xfId="0" applyFont="1" applyFill="1" applyBorder="1" applyAlignment="1">
      <alignment horizontal="right" vertical="center"/>
    </xf>
    <xf numFmtId="0" fontId="29" fillId="30" borderId="0" xfId="0" applyFont="1" applyFill="1" applyBorder="1" applyAlignment="1">
      <alignment horizontal="center" vertical="center"/>
    </xf>
    <xf numFmtId="0" fontId="29" fillId="30" borderId="12" xfId="0" applyFont="1" applyFill="1" applyBorder="1" applyAlignment="1">
      <alignment vertical="center"/>
    </xf>
    <xf numFmtId="0" fontId="136" fillId="30" borderId="0" xfId="0" applyFont="1" applyFill="1" applyAlignment="1">
      <alignment vertical="center"/>
    </xf>
    <xf numFmtId="0" fontId="148" fillId="30" borderId="0" xfId="0" applyFont="1" applyFill="1" applyBorder="1" applyAlignment="1">
      <alignment horizontal="left" vertical="center"/>
    </xf>
    <xf numFmtId="0" fontId="156" fillId="0" borderId="175" xfId="19" applyFont="1" applyBorder="1"/>
    <xf numFmtId="0" fontId="156" fillId="0" borderId="176" xfId="19" applyFont="1" applyBorder="1"/>
    <xf numFmtId="0" fontId="156" fillId="0" borderId="177" xfId="19" applyFont="1" applyBorder="1"/>
    <xf numFmtId="0" fontId="156" fillId="0" borderId="0" xfId="19" applyFont="1"/>
    <xf numFmtId="0" fontId="9" fillId="3" borderId="0" xfId="19" applyFont="1" applyFill="1"/>
    <xf numFmtId="0" fontId="156" fillId="0" borderId="198" xfId="19" applyFont="1" applyBorder="1"/>
    <xf numFmtId="0" fontId="156" fillId="0" borderId="0" xfId="19" applyFont="1" applyBorder="1"/>
    <xf numFmtId="0" fontId="156" fillId="0" borderId="199" xfId="19" applyFont="1" applyBorder="1"/>
    <xf numFmtId="0" fontId="9" fillId="0" borderId="198" xfId="19" applyFont="1" applyBorder="1"/>
    <xf numFmtId="0" fontId="9" fillId="0" borderId="0" xfId="19" applyFont="1" applyBorder="1"/>
    <xf numFmtId="0" fontId="9" fillId="0" borderId="199" xfId="19" applyFont="1" applyBorder="1"/>
    <xf numFmtId="2" fontId="40" fillId="0" borderId="2" xfId="19" applyNumberFormat="1" applyFont="1" applyFill="1" applyBorder="1" applyAlignment="1">
      <alignment vertical="center"/>
    </xf>
    <xf numFmtId="0" fontId="40" fillId="0" borderId="2" xfId="19" applyFont="1" applyFill="1" applyBorder="1" applyAlignment="1">
      <alignment vertical="center"/>
    </xf>
    <xf numFmtId="0" fontId="40" fillId="0" borderId="9" xfId="19" applyFont="1" applyFill="1" applyBorder="1" applyAlignment="1">
      <alignment vertical="center"/>
    </xf>
    <xf numFmtId="0" fontId="40" fillId="0" borderId="0" xfId="19" applyFont="1" applyBorder="1"/>
    <xf numFmtId="0" fontId="40" fillId="0" borderId="0" xfId="19" applyFont="1" applyFill="1" applyBorder="1" applyAlignment="1">
      <alignment vertical="center"/>
    </xf>
    <xf numFmtId="0" fontId="9" fillId="0" borderId="0" xfId="19" applyFont="1" applyFill="1" applyBorder="1" applyAlignment="1">
      <alignment vertical="center"/>
    </xf>
    <xf numFmtId="0" fontId="9" fillId="0" borderId="199" xfId="19" applyFont="1" applyFill="1" applyBorder="1" applyAlignment="1">
      <alignment vertical="center"/>
    </xf>
    <xf numFmtId="0" fontId="9" fillId="0" borderId="198" xfId="19" applyFont="1" applyFill="1" applyBorder="1"/>
    <xf numFmtId="0" fontId="9" fillId="0" borderId="0" xfId="19" applyFont="1" applyFill="1" applyBorder="1"/>
    <xf numFmtId="0" fontId="9" fillId="0" borderId="199" xfId="19" applyFont="1" applyFill="1" applyBorder="1"/>
    <xf numFmtId="0" fontId="9" fillId="0" borderId="0" xfId="19" applyFont="1" applyFill="1"/>
    <xf numFmtId="0" fontId="9" fillId="0" borderId="4" xfId="19" applyFont="1" applyFill="1" applyBorder="1" applyAlignment="1">
      <alignment horizontal="right" vertical="center"/>
    </xf>
    <xf numFmtId="0" fontId="9" fillId="0" borderId="4" xfId="19" applyFont="1" applyFill="1" applyBorder="1" applyAlignment="1">
      <alignment horizontal="center" vertical="center"/>
    </xf>
    <xf numFmtId="0" fontId="9" fillId="0" borderId="6" xfId="19" applyFont="1" applyFill="1" applyBorder="1" applyAlignment="1">
      <alignment horizontal="center" vertical="center"/>
    </xf>
    <xf numFmtId="0" fontId="9" fillId="0" borderId="12" xfId="19" applyFont="1" applyFill="1" applyBorder="1" applyAlignment="1">
      <alignment vertical="center"/>
    </xf>
    <xf numFmtId="9" fontId="9" fillId="0" borderId="0" xfId="5" applyFont="1" applyFill="1" applyBorder="1" applyAlignment="1">
      <alignment horizontal="right" vertical="center"/>
    </xf>
    <xf numFmtId="0" fontId="9" fillId="0" borderId="0" xfId="19" applyFont="1" applyFill="1" applyBorder="1" applyAlignment="1">
      <alignment horizontal="center" vertical="center"/>
    </xf>
    <xf numFmtId="9" fontId="9" fillId="0" borderId="0" xfId="5" applyFont="1" applyFill="1" applyBorder="1" applyAlignment="1">
      <alignment horizontal="center" vertical="center"/>
    </xf>
    <xf numFmtId="9" fontId="9" fillId="0" borderId="12" xfId="5" applyFont="1" applyFill="1" applyBorder="1" applyAlignment="1">
      <alignment horizontal="center" vertical="center"/>
    </xf>
    <xf numFmtId="0" fontId="9" fillId="0" borderId="0" xfId="19" applyFont="1" applyFill="1" applyBorder="1" applyAlignment="1">
      <alignment horizontal="right" vertical="center"/>
    </xf>
    <xf numFmtId="0" fontId="9" fillId="0" borderId="12" xfId="19" applyFont="1" applyFill="1" applyBorder="1" applyAlignment="1">
      <alignment horizontal="center" vertical="center"/>
    </xf>
    <xf numFmtId="0" fontId="9" fillId="0" borderId="7" xfId="19" applyFont="1" applyFill="1" applyBorder="1" applyAlignment="1">
      <alignment horizontal="right" vertical="center"/>
    </xf>
    <xf numFmtId="0" fontId="9" fillId="0" borderId="7" xfId="19" applyFont="1" applyFill="1" applyBorder="1" applyAlignment="1">
      <alignment horizontal="center" vertical="center"/>
    </xf>
    <xf numFmtId="0" fontId="9" fillId="0" borderId="8" xfId="19" applyFont="1" applyFill="1" applyBorder="1" applyAlignment="1">
      <alignment horizontal="center" vertical="center"/>
    </xf>
    <xf numFmtId="0" fontId="157" fillId="0" borderId="0" xfId="19" applyFont="1" applyFill="1" applyBorder="1" applyAlignment="1">
      <alignment vertical="top"/>
    </xf>
    <xf numFmtId="0" fontId="156" fillId="0" borderId="0" xfId="19" applyFont="1" applyFill="1" applyBorder="1" applyAlignment="1">
      <alignment vertical="top"/>
    </xf>
    <xf numFmtId="181" fontId="156" fillId="0" borderId="0" xfId="19" applyNumberFormat="1" applyFont="1" applyFill="1" applyBorder="1" applyAlignment="1">
      <alignment vertical="center" wrapText="1"/>
    </xf>
    <xf numFmtId="0" fontId="156" fillId="0" borderId="0" xfId="19" applyFont="1" applyBorder="1" applyAlignment="1">
      <alignment vertical="center" wrapText="1"/>
    </xf>
    <xf numFmtId="0" fontId="76" fillId="3" borderId="0" xfId="151" applyFont="1" applyFill="1"/>
    <xf numFmtId="0" fontId="40" fillId="36" borderId="0" xfId="19" applyFont="1" applyFill="1" applyBorder="1"/>
    <xf numFmtId="0" fontId="9" fillId="36" borderId="0" xfId="19" applyFont="1" applyFill="1" applyBorder="1"/>
    <xf numFmtId="0" fontId="156" fillId="0" borderId="0" xfId="19" applyFont="1" applyAlignment="1">
      <alignment horizontal="right" vertical="center"/>
    </xf>
    <xf numFmtId="0" fontId="9" fillId="0" borderId="0" xfId="19" applyFont="1" applyAlignment="1">
      <alignment horizontal="center" vertical="center"/>
    </xf>
    <xf numFmtId="0" fontId="79" fillId="3" borderId="0" xfId="151" applyFont="1" applyFill="1" applyAlignment="1">
      <alignment horizontal="center" wrapText="1"/>
    </xf>
    <xf numFmtId="40" fontId="9" fillId="0" borderId="149" xfId="151" applyNumberFormat="1" applyFont="1" applyBorder="1"/>
    <xf numFmtId="169" fontId="9" fillId="0" borderId="149" xfId="19" applyNumberFormat="1" applyFont="1" applyBorder="1" applyAlignment="1">
      <alignment horizontal="right"/>
    </xf>
    <xf numFmtId="10" fontId="9" fillId="0" borderId="149" xfId="5" applyNumberFormat="1" applyFont="1" applyBorder="1" applyAlignment="1">
      <alignment horizontal="right"/>
    </xf>
    <xf numFmtId="10" fontId="9" fillId="0" borderId="0" xfId="5" applyNumberFormat="1" applyFont="1" applyBorder="1" applyAlignment="1">
      <alignment horizontal="right"/>
    </xf>
    <xf numFmtId="169" fontId="9" fillId="0" borderId="148" xfId="19" applyNumberFormat="1" applyFont="1" applyBorder="1" applyAlignment="1">
      <alignment horizontal="right"/>
    </xf>
    <xf numFmtId="4" fontId="9" fillId="0" borderId="0" xfId="19" applyNumberFormat="1" applyFont="1" applyAlignment="1">
      <alignment horizontal="right" vertical="center"/>
    </xf>
    <xf numFmtId="0" fontId="9" fillId="30" borderId="135" xfId="19" applyFont="1" applyFill="1" applyBorder="1" applyAlignment="1">
      <alignment horizontal="left"/>
    </xf>
    <xf numFmtId="0" fontId="9" fillId="30" borderId="136" xfId="19" applyFont="1" applyFill="1" applyBorder="1" applyAlignment="1">
      <alignment horizontal="left"/>
    </xf>
    <xf numFmtId="0" fontId="9" fillId="30" borderId="137" xfId="19" applyFont="1" applyFill="1" applyBorder="1" applyAlignment="1">
      <alignment horizontal="left"/>
    </xf>
    <xf numFmtId="40" fontId="9" fillId="0" borderId="138" xfId="151" applyNumberFormat="1" applyFont="1" applyBorder="1"/>
    <xf numFmtId="169" fontId="9" fillId="0" borderId="138" xfId="19" applyNumberFormat="1" applyFont="1" applyBorder="1" applyAlignment="1">
      <alignment horizontal="right"/>
    </xf>
    <xf numFmtId="10" fontId="9" fillId="0" borderId="138" xfId="5" applyNumberFormat="1" applyFont="1" applyBorder="1" applyAlignment="1">
      <alignment horizontal="right"/>
    </xf>
    <xf numFmtId="10" fontId="9" fillId="0" borderId="136" xfId="5" applyNumberFormat="1" applyFont="1" applyBorder="1" applyAlignment="1">
      <alignment horizontal="right"/>
    </xf>
    <xf numFmtId="169" fontId="9" fillId="0" borderId="137" xfId="19" applyNumberFormat="1" applyFont="1" applyBorder="1" applyAlignment="1">
      <alignment horizontal="right"/>
    </xf>
    <xf numFmtId="0" fontId="157" fillId="0" borderId="198" xfId="19" applyFont="1" applyBorder="1"/>
    <xf numFmtId="0" fontId="40" fillId="0" borderId="150" xfId="19" applyFont="1" applyBorder="1"/>
    <xf numFmtId="0" fontId="40" fillId="0" borderId="151" xfId="19" applyFont="1" applyBorder="1"/>
    <xf numFmtId="0" fontId="40" fillId="0" borderId="152" xfId="19" applyFont="1" applyBorder="1"/>
    <xf numFmtId="187" fontId="40" fillId="0" borderId="153" xfId="19" applyNumberFormat="1" applyFont="1" applyBorder="1" applyAlignment="1">
      <alignment horizontal="right"/>
    </xf>
    <xf numFmtId="187" fontId="40" fillId="0" borderId="151" xfId="19" applyNumberFormat="1" applyFont="1" applyBorder="1" applyAlignment="1">
      <alignment horizontal="right"/>
    </xf>
    <xf numFmtId="0" fontId="157" fillId="0" borderId="199" xfId="19" applyFont="1" applyBorder="1"/>
    <xf numFmtId="0" fontId="157" fillId="0" borderId="0" xfId="19" applyFont="1" applyAlignment="1">
      <alignment horizontal="right" vertical="center"/>
    </xf>
    <xf numFmtId="4" fontId="40" fillId="0" borderId="0" xfId="19" applyNumberFormat="1" applyFont="1" applyBorder="1" applyAlignment="1">
      <alignment horizontal="right" vertical="center"/>
    </xf>
    <xf numFmtId="0" fontId="157" fillId="0" borderId="0" xfId="19" applyFont="1"/>
    <xf numFmtId="3" fontId="40" fillId="0" borderId="0" xfId="19" applyNumberFormat="1" applyFont="1" applyBorder="1" applyAlignment="1">
      <alignment horizontal="right"/>
    </xf>
    <xf numFmtId="188" fontId="40" fillId="0" borderId="0" xfId="19" applyNumberFormat="1" applyFont="1" applyBorder="1" applyAlignment="1">
      <alignment horizontal="right"/>
    </xf>
    <xf numFmtId="4" fontId="9" fillId="0" borderId="0" xfId="19" applyNumberFormat="1" applyFont="1"/>
    <xf numFmtId="0" fontId="40" fillId="3" borderId="0" xfId="19" applyFont="1" applyFill="1"/>
    <xf numFmtId="0" fontId="40" fillId="0" borderId="0" xfId="19" applyFont="1" applyBorder="1" applyAlignment="1">
      <alignment horizontal="center"/>
    </xf>
    <xf numFmtId="187" fontId="40" fillId="33" borderId="137" xfId="19" applyNumberFormat="1" applyFont="1" applyFill="1" applyBorder="1" applyAlignment="1">
      <alignment horizontal="right"/>
    </xf>
    <xf numFmtId="188" fontId="9" fillId="0" borderId="0" xfId="19" applyNumberFormat="1" applyFont="1" applyBorder="1" applyAlignment="1">
      <alignment horizontal="right"/>
    </xf>
    <xf numFmtId="0" fontId="40" fillId="28" borderId="135" xfId="19" applyFont="1" applyFill="1" applyBorder="1"/>
    <xf numFmtId="0" fontId="40" fillId="28" borderId="136" xfId="19" applyFont="1" applyFill="1" applyBorder="1"/>
    <xf numFmtId="187" fontId="40" fillId="28" borderId="137" xfId="19" applyNumberFormat="1" applyFont="1" applyFill="1" applyBorder="1" applyAlignment="1">
      <alignment horizontal="right"/>
    </xf>
    <xf numFmtId="0" fontId="156" fillId="0" borderId="198" xfId="19" applyFont="1" applyFill="1" applyBorder="1"/>
    <xf numFmtId="0" fontId="40" fillId="0" borderId="0" xfId="19" applyFont="1" applyFill="1" applyBorder="1"/>
    <xf numFmtId="0" fontId="40" fillId="0" borderId="0" xfId="19" applyFont="1" applyFill="1" applyBorder="1" applyAlignment="1">
      <alignment horizontal="left"/>
    </xf>
    <xf numFmtId="187" fontId="40" fillId="0" borderId="0" xfId="19" applyNumberFormat="1" applyFont="1" applyFill="1" applyBorder="1" applyAlignment="1">
      <alignment horizontal="right"/>
    </xf>
    <xf numFmtId="0" fontId="156" fillId="0" borderId="199" xfId="19" applyFont="1" applyFill="1" applyBorder="1"/>
    <xf numFmtId="0" fontId="156" fillId="0" borderId="0" xfId="19" applyFont="1" applyFill="1"/>
    <xf numFmtId="0" fontId="79" fillId="3" borderId="0" xfId="151" applyFont="1" applyFill="1" applyAlignment="1">
      <alignment wrapText="1"/>
    </xf>
    <xf numFmtId="10" fontId="40" fillId="0" borderId="136" xfId="19" applyNumberFormat="1" applyFont="1" applyFill="1" applyBorder="1" applyAlignment="1">
      <alignment horizontal="center" vertical="center"/>
    </xf>
    <xf numFmtId="187" fontId="40" fillId="0" borderId="137" xfId="19" applyNumberFormat="1" applyFont="1" applyFill="1" applyBorder="1" applyAlignment="1">
      <alignment horizontal="right"/>
    </xf>
    <xf numFmtId="0" fontId="79" fillId="0" borderId="0" xfId="151" applyFont="1" applyFill="1"/>
    <xf numFmtId="0" fontId="156" fillId="3" borderId="0" xfId="19" applyFont="1" applyFill="1"/>
    <xf numFmtId="0" fontId="79" fillId="0" borderId="0" xfId="151" applyFont="1" applyBorder="1" applyAlignment="1">
      <alignment wrapText="1"/>
    </xf>
    <xf numFmtId="0" fontId="40" fillId="36" borderId="0" xfId="19" applyFont="1" applyFill="1" applyBorder="1" applyAlignment="1">
      <alignment vertical="center"/>
    </xf>
    <xf numFmtId="0" fontId="9" fillId="36" borderId="0" xfId="19" applyFont="1" applyFill="1" applyBorder="1" applyAlignment="1">
      <alignment vertical="center"/>
    </xf>
    <xf numFmtId="0" fontId="157" fillId="0" borderId="198" xfId="19" applyFont="1" applyBorder="1" applyAlignment="1">
      <alignment vertical="center"/>
    </xf>
    <xf numFmtId="0" fontId="40" fillId="28" borderId="138" xfId="19" applyFont="1" applyFill="1" applyBorder="1" applyAlignment="1">
      <alignment vertical="center" wrapText="1"/>
    </xf>
    <xf numFmtId="0" fontId="40" fillId="28" borderId="138" xfId="19" applyFont="1" applyFill="1" applyBorder="1" applyAlignment="1">
      <alignment horizontal="center" vertical="center" wrapText="1"/>
    </xf>
    <xf numFmtId="0" fontId="40" fillId="28" borderId="138" xfId="19" applyFont="1" applyFill="1" applyBorder="1" applyAlignment="1">
      <alignment horizontal="center" vertical="center"/>
    </xf>
    <xf numFmtId="0" fontId="157" fillId="0" borderId="199" xfId="19" applyFont="1" applyBorder="1" applyAlignment="1">
      <alignment vertical="center"/>
    </xf>
    <xf numFmtId="0" fontId="157" fillId="0" borderId="0" xfId="19" applyFont="1" applyAlignment="1">
      <alignment vertical="center"/>
    </xf>
    <xf numFmtId="0" fontId="40" fillId="0" borderId="0" xfId="19" applyFont="1" applyAlignment="1">
      <alignment horizontal="center" vertical="center"/>
    </xf>
    <xf numFmtId="0" fontId="40" fillId="3" borderId="0" xfId="19" applyFont="1" applyFill="1" applyAlignment="1">
      <alignment vertical="center"/>
    </xf>
    <xf numFmtId="40" fontId="9" fillId="0" borderId="138" xfId="19" applyNumberFormat="1" applyFont="1" applyFill="1" applyBorder="1" applyAlignment="1"/>
    <xf numFmtId="0" fontId="9" fillId="0" borderId="138" xfId="19" applyFont="1" applyBorder="1" applyAlignment="1">
      <alignment horizontal="center"/>
    </xf>
    <xf numFmtId="9" fontId="9" fillId="0" borderId="138" xfId="5" applyFont="1" applyBorder="1" applyAlignment="1">
      <alignment horizontal="right"/>
    </xf>
    <xf numFmtId="189" fontId="9" fillId="0" borderId="138" xfId="19" applyNumberFormat="1" applyFont="1" applyBorder="1" applyAlignment="1">
      <alignment horizontal="right"/>
    </xf>
    <xf numFmtId="4" fontId="9" fillId="0" borderId="138" xfId="151" applyNumberFormat="1" applyFont="1" applyBorder="1" applyAlignment="1">
      <alignment horizontal="right"/>
    </xf>
    <xf numFmtId="179" fontId="40" fillId="30" borderId="138" xfId="19" applyNumberFormat="1" applyFont="1" applyFill="1" applyBorder="1" applyAlignment="1"/>
    <xf numFmtId="0" fontId="40" fillId="0" borderId="138" xfId="19" applyFont="1" applyBorder="1" applyAlignment="1">
      <alignment horizontal="center"/>
    </xf>
    <xf numFmtId="4" fontId="40" fillId="0" borderId="138" xfId="151" applyNumberFormat="1" applyFont="1" applyBorder="1" applyAlignment="1">
      <alignment horizontal="right"/>
    </xf>
    <xf numFmtId="189" fontId="40" fillId="0" borderId="138" xfId="19" applyNumberFormat="1" applyFont="1" applyBorder="1" applyAlignment="1">
      <alignment horizontal="right"/>
    </xf>
    <xf numFmtId="0" fontId="9" fillId="0" borderId="0" xfId="19" applyFont="1" applyBorder="1" applyAlignment="1">
      <alignment horizontal="left"/>
    </xf>
    <xf numFmtId="181" fontId="9" fillId="0" borderId="0" xfId="19" applyNumberFormat="1" applyFont="1" applyBorder="1" applyAlignment="1">
      <alignment horizontal="right"/>
    </xf>
    <xf numFmtId="0" fontId="9" fillId="0" borderId="135" xfId="19" applyFont="1" applyBorder="1"/>
    <xf numFmtId="0" fontId="9" fillId="0" borderId="136" xfId="19" applyFont="1" applyBorder="1"/>
    <xf numFmtId="3" fontId="9" fillId="0" borderId="136" xfId="19" applyNumberFormat="1" applyFont="1" applyBorder="1" applyAlignment="1">
      <alignment horizontal="right"/>
    </xf>
    <xf numFmtId="187" fontId="9" fillId="33" borderId="137" xfId="19" applyNumberFormat="1" applyFont="1" applyFill="1" applyBorder="1" applyAlignment="1">
      <alignment horizontal="right"/>
    </xf>
    <xf numFmtId="3" fontId="40" fillId="28" borderId="136" xfId="19" applyNumberFormat="1" applyFont="1" applyFill="1" applyBorder="1" applyAlignment="1">
      <alignment horizontal="right"/>
    </xf>
    <xf numFmtId="3" fontId="40" fillId="0" borderId="0" xfId="19" applyNumberFormat="1" applyFont="1" applyFill="1" applyBorder="1" applyAlignment="1">
      <alignment horizontal="right"/>
    </xf>
    <xf numFmtId="4" fontId="9" fillId="0" borderId="0" xfId="19" applyNumberFormat="1" applyFont="1" applyFill="1"/>
    <xf numFmtId="0" fontId="40" fillId="0" borderId="135" xfId="19" applyFont="1" applyBorder="1"/>
    <xf numFmtId="0" fontId="40" fillId="0" borderId="136" xfId="19" applyFont="1" applyBorder="1"/>
    <xf numFmtId="10" fontId="40" fillId="0" borderId="136" xfId="19" applyNumberFormat="1" applyFont="1" applyBorder="1" applyAlignment="1">
      <alignment horizontal="center" vertical="center"/>
    </xf>
    <xf numFmtId="10" fontId="40" fillId="0" borderId="0" xfId="19" applyNumberFormat="1" applyFont="1" applyBorder="1" applyAlignment="1">
      <alignment horizontal="center" vertical="center"/>
    </xf>
    <xf numFmtId="187" fontId="40" fillId="33" borderId="0" xfId="19" applyNumberFormat="1" applyFont="1" applyFill="1" applyBorder="1" applyAlignment="1">
      <alignment horizontal="right"/>
    </xf>
    <xf numFmtId="0" fontId="40" fillId="0" borderId="0" xfId="151" applyFont="1" applyBorder="1"/>
    <xf numFmtId="0" fontId="9" fillId="0" borderId="0" xfId="151" applyFont="1" applyBorder="1"/>
    <xf numFmtId="0" fontId="40" fillId="2" borderId="42" xfId="151" applyFont="1" applyFill="1" applyBorder="1" applyAlignment="1">
      <alignment horizontal="centerContinuous"/>
    </xf>
    <xf numFmtId="0" fontId="40" fillId="2" borderId="43" xfId="151" applyFont="1" applyFill="1" applyBorder="1" applyAlignment="1">
      <alignment horizontal="centerContinuous"/>
    </xf>
    <xf numFmtId="0" fontId="9" fillId="2" borderId="43" xfId="151" applyFont="1" applyFill="1" applyBorder="1" applyAlignment="1">
      <alignment horizontal="centerContinuous"/>
    </xf>
    <xf numFmtId="0" fontId="40" fillId="2" borderId="154" xfId="151" applyFont="1" applyFill="1" applyBorder="1" applyAlignment="1">
      <alignment horizontal="center"/>
    </xf>
    <xf numFmtId="0" fontId="40" fillId="2" borderId="44" xfId="151" applyFont="1" applyFill="1" applyBorder="1" applyAlignment="1">
      <alignment horizontal="center"/>
    </xf>
    <xf numFmtId="0" fontId="9" fillId="0" borderId="85" xfId="151" applyFont="1" applyBorder="1" applyAlignment="1"/>
    <xf numFmtId="0" fontId="9" fillId="0" borderId="7" xfId="151" applyFont="1" applyBorder="1" applyAlignment="1"/>
    <xf numFmtId="0" fontId="9" fillId="0" borderId="56" xfId="151" applyFont="1" applyBorder="1" applyAlignment="1">
      <alignment horizontal="center"/>
    </xf>
    <xf numFmtId="4" fontId="9" fillId="0" borderId="8" xfId="151" applyNumberFormat="1" applyFont="1" applyBorder="1" applyAlignment="1">
      <alignment horizontal="right"/>
    </xf>
    <xf numFmtId="169" fontId="9" fillId="0" borderId="8" xfId="151" applyNumberFormat="1" applyFont="1" applyBorder="1" applyAlignment="1">
      <alignment horizontal="right"/>
    </xf>
    <xf numFmtId="169" fontId="40" fillId="0" borderId="56" xfId="151" applyNumberFormat="1" applyFont="1" applyBorder="1" applyAlignment="1">
      <alignment horizontal="right"/>
    </xf>
    <xf numFmtId="189" fontId="9" fillId="0" borderId="155" xfId="19" applyNumberFormat="1" applyFont="1" applyBorder="1" applyAlignment="1">
      <alignment horizontal="right"/>
    </xf>
    <xf numFmtId="0" fontId="9" fillId="0" borderId="156" xfId="151" applyFont="1" applyBorder="1" applyAlignment="1"/>
    <xf numFmtId="0" fontId="9" fillId="0" borderId="4" xfId="151" applyFont="1" applyBorder="1" applyAlignment="1"/>
    <xf numFmtId="0" fontId="9" fillId="0" borderId="19" xfId="151" applyFont="1" applyBorder="1" applyAlignment="1">
      <alignment horizontal="center"/>
    </xf>
    <xf numFmtId="4" fontId="9" fillId="0" borderId="12" xfId="151" applyNumberFormat="1" applyFont="1" applyBorder="1" applyAlignment="1">
      <alignment horizontal="right"/>
    </xf>
    <xf numFmtId="190" fontId="40" fillId="0" borderId="19" xfId="151" applyNumberFormat="1" applyFont="1" applyBorder="1" applyAlignment="1">
      <alignment horizontal="right"/>
    </xf>
    <xf numFmtId="0" fontId="40" fillId="0" borderId="17" xfId="151" applyFont="1" applyBorder="1" applyAlignment="1"/>
    <xf numFmtId="0" fontId="9" fillId="0" borderId="47" xfId="151" applyFont="1" applyBorder="1" applyAlignment="1"/>
    <xf numFmtId="0" fontId="9" fillId="0" borderId="47" xfId="151" applyFont="1" applyBorder="1" applyAlignment="1">
      <alignment horizontal="center"/>
    </xf>
    <xf numFmtId="4" fontId="40" fillId="0" borderId="47" xfId="151" applyNumberFormat="1" applyFont="1" applyBorder="1" applyAlignment="1">
      <alignment horizontal="right"/>
    </xf>
    <xf numFmtId="4" fontId="9" fillId="0" borderId="47" xfId="151" applyNumberFormat="1" applyFont="1" applyBorder="1" applyAlignment="1">
      <alignment horizontal="right"/>
    </xf>
    <xf numFmtId="187" fontId="40" fillId="0" borderId="157" xfId="151" applyNumberFormat="1" applyFont="1" applyBorder="1" applyAlignment="1">
      <alignment horizontal="right"/>
    </xf>
    <xf numFmtId="0" fontId="9" fillId="0" borderId="0" xfId="151" applyFont="1" applyBorder="1" applyAlignment="1"/>
    <xf numFmtId="0" fontId="9" fillId="0" borderId="181" xfId="151" applyFont="1" applyBorder="1" applyAlignment="1">
      <alignment horizontal="center"/>
    </xf>
    <xf numFmtId="4" fontId="9" fillId="0" borderId="181" xfId="151" applyNumberFormat="1" applyFont="1" applyBorder="1" applyAlignment="1">
      <alignment horizontal="right"/>
    </xf>
    <xf numFmtId="4" fontId="40" fillId="0" borderId="181" xfId="151" applyNumberFormat="1" applyFont="1" applyBorder="1" applyAlignment="1">
      <alignment horizontal="right"/>
    </xf>
    <xf numFmtId="4" fontId="40" fillId="0" borderId="46" xfId="151" applyNumberFormat="1" applyFont="1" applyBorder="1" applyAlignment="1">
      <alignment horizontal="right"/>
    </xf>
    <xf numFmtId="0" fontId="40" fillId="3" borderId="45" xfId="151" applyFont="1" applyFill="1" applyBorder="1"/>
    <xf numFmtId="0" fontId="40" fillId="3" borderId="181" xfId="151" applyFont="1" applyFill="1" applyBorder="1"/>
    <xf numFmtId="2" fontId="40" fillId="3" borderId="63" xfId="151" applyNumberFormat="1" applyFont="1" applyFill="1" applyBorder="1" applyAlignment="1">
      <alignment horizontal="right"/>
    </xf>
    <xf numFmtId="0" fontId="76" fillId="0" borderId="0" xfId="151" applyFont="1" applyBorder="1"/>
    <xf numFmtId="3" fontId="40" fillId="0" borderId="0" xfId="151" applyNumberFormat="1" applyFont="1" applyBorder="1" applyAlignment="1">
      <alignment horizontal="right"/>
    </xf>
    <xf numFmtId="0" fontId="40" fillId="0" borderId="0" xfId="151" applyFont="1" applyBorder="1" applyAlignment="1">
      <alignment horizontal="center"/>
    </xf>
    <xf numFmtId="0" fontId="9" fillId="0" borderId="1" xfId="151" applyFont="1" applyBorder="1"/>
    <xf numFmtId="0" fontId="9" fillId="0" borderId="2" xfId="151" applyFont="1" applyBorder="1"/>
    <xf numFmtId="3" fontId="9" fillId="0" borderId="2" xfId="151" applyNumberFormat="1" applyFont="1" applyBorder="1" applyAlignment="1">
      <alignment horizontal="right"/>
    </xf>
    <xf numFmtId="187" fontId="40" fillId="33" borderId="9" xfId="151" applyNumberFormat="1" applyFont="1" applyFill="1" applyBorder="1" applyAlignment="1">
      <alignment horizontal="right"/>
    </xf>
    <xf numFmtId="4" fontId="40" fillId="0" borderId="0" xfId="19" applyNumberFormat="1" applyFont="1" applyFill="1" applyBorder="1"/>
    <xf numFmtId="3" fontId="9" fillId="0" borderId="0" xfId="151" applyNumberFormat="1" applyFont="1" applyBorder="1" applyAlignment="1">
      <alignment horizontal="right"/>
    </xf>
    <xf numFmtId="187" fontId="9" fillId="33" borderId="0" xfId="151" applyNumberFormat="1" applyFont="1" applyFill="1" applyBorder="1" applyAlignment="1">
      <alignment horizontal="right"/>
    </xf>
    <xf numFmtId="4" fontId="9" fillId="0" borderId="0" xfId="19" applyNumberFormat="1" applyFont="1" applyFill="1" applyBorder="1"/>
    <xf numFmtId="0" fontId="40" fillId="2" borderId="0" xfId="151" applyFont="1" applyFill="1" applyBorder="1"/>
    <xf numFmtId="3" fontId="40" fillId="2" borderId="0" xfId="151" applyNumberFormat="1" applyFont="1" applyFill="1" applyBorder="1" applyAlignment="1">
      <alignment horizontal="right"/>
    </xf>
    <xf numFmtId="187" fontId="40" fillId="2" borderId="0" xfId="151" applyNumberFormat="1" applyFont="1" applyFill="1" applyBorder="1" applyAlignment="1">
      <alignment horizontal="right"/>
    </xf>
    <xf numFmtId="0" fontId="76" fillId="0" borderId="0" xfId="151" applyFont="1" applyFill="1" applyBorder="1"/>
    <xf numFmtId="0" fontId="40" fillId="0" borderId="0" xfId="151" applyFont="1" applyFill="1" applyBorder="1"/>
    <xf numFmtId="3" fontId="40" fillId="0" borderId="0" xfId="151" applyNumberFormat="1" applyFont="1" applyFill="1" applyBorder="1" applyAlignment="1">
      <alignment horizontal="right"/>
    </xf>
    <xf numFmtId="187" fontId="40" fillId="0" borderId="0" xfId="151" applyNumberFormat="1" applyFont="1" applyFill="1" applyBorder="1" applyAlignment="1">
      <alignment horizontal="right"/>
    </xf>
    <xf numFmtId="0" fontId="40" fillId="3" borderId="17" xfId="151" applyFont="1" applyFill="1" applyBorder="1"/>
    <xf numFmtId="0" fontId="40" fillId="3" borderId="47" xfId="151" applyFont="1" applyFill="1" applyBorder="1"/>
    <xf numFmtId="9" fontId="40" fillId="3" borderId="47" xfId="151" applyNumberFormat="1" applyFont="1" applyFill="1" applyBorder="1"/>
    <xf numFmtId="187" fontId="40" fillId="3" borderId="18" xfId="19" applyNumberFormat="1" applyFont="1" applyFill="1" applyBorder="1" applyAlignment="1">
      <alignment horizontal="right"/>
    </xf>
    <xf numFmtId="0" fontId="40" fillId="2" borderId="43" xfId="151" applyFont="1" applyFill="1" applyBorder="1" applyAlignment="1">
      <alignment horizontal="center"/>
    </xf>
    <xf numFmtId="0" fontId="9" fillId="0" borderId="113" xfId="151" applyFont="1" applyBorder="1" applyAlignment="1"/>
    <xf numFmtId="4" fontId="9" fillId="0" borderId="0" xfId="19" applyNumberFormat="1" applyFont="1" applyBorder="1" applyAlignment="1">
      <alignment horizontal="right" vertical="center"/>
    </xf>
    <xf numFmtId="187" fontId="40" fillId="0" borderId="158" xfId="151" applyNumberFormat="1" applyFont="1" applyBorder="1" applyAlignment="1">
      <alignment horizontal="right"/>
    </xf>
    <xf numFmtId="4" fontId="40" fillId="0" borderId="0" xfId="151" applyNumberFormat="1" applyFont="1" applyBorder="1" applyAlignment="1">
      <alignment horizontal="right"/>
    </xf>
    <xf numFmtId="4" fontId="156" fillId="0" borderId="0" xfId="19" applyNumberFormat="1" applyFont="1" applyFill="1"/>
    <xf numFmtId="2" fontId="40" fillId="3" borderId="31" xfId="151" applyNumberFormat="1" applyFont="1" applyFill="1" applyBorder="1" applyAlignment="1">
      <alignment horizontal="right"/>
    </xf>
    <xf numFmtId="187" fontId="9" fillId="33" borderId="9" xfId="151" applyNumberFormat="1" applyFont="1" applyFill="1" applyBorder="1" applyAlignment="1">
      <alignment horizontal="right"/>
    </xf>
    <xf numFmtId="10" fontId="40" fillId="0" borderId="0" xfId="151" applyNumberFormat="1" applyFont="1" applyFill="1" applyBorder="1"/>
    <xf numFmtId="191" fontId="9" fillId="0" borderId="137" xfId="5" applyNumberFormat="1" applyFont="1" applyBorder="1" applyAlignment="1">
      <alignment horizontal="center"/>
    </xf>
    <xf numFmtId="0" fontId="9" fillId="0" borderId="137" xfId="19" applyFont="1" applyBorder="1"/>
    <xf numFmtId="189" fontId="40" fillId="28" borderId="137" xfId="19" applyNumberFormat="1" applyFont="1" applyFill="1" applyBorder="1" applyAlignment="1">
      <alignment horizontal="right"/>
    </xf>
    <xf numFmtId="189" fontId="156" fillId="0" borderId="0" xfId="19" applyNumberFormat="1" applyFont="1"/>
    <xf numFmtId="0" fontId="40" fillId="0" borderId="135" xfId="19" applyFont="1" applyFill="1" applyBorder="1"/>
    <xf numFmtId="0" fontId="40" fillId="0" borderId="136" xfId="19" applyFont="1" applyFill="1" applyBorder="1"/>
    <xf numFmtId="10" fontId="40" fillId="0" borderId="0" xfId="19" applyNumberFormat="1" applyFont="1" applyFill="1" applyBorder="1" applyAlignment="1">
      <alignment horizontal="center" vertical="center"/>
    </xf>
    <xf numFmtId="0" fontId="156" fillId="0" borderId="201" xfId="19" applyFont="1" applyBorder="1"/>
    <xf numFmtId="187" fontId="40" fillId="0" borderId="138" xfId="19" applyNumberFormat="1" applyFont="1" applyBorder="1" applyAlignment="1">
      <alignment horizontal="right"/>
    </xf>
    <xf numFmtId="4" fontId="40" fillId="0" borderId="138" xfId="2" applyNumberFormat="1" applyFont="1" applyBorder="1" applyAlignment="1">
      <alignment horizontal="right"/>
    </xf>
    <xf numFmtId="40" fontId="9" fillId="3" borderId="0" xfId="19" applyNumberFormat="1" applyFont="1" applyFill="1" applyBorder="1"/>
    <xf numFmtId="166" fontId="156" fillId="0" borderId="0" xfId="19" applyNumberFormat="1" applyFont="1"/>
    <xf numFmtId="187" fontId="40" fillId="31" borderId="138" xfId="19" applyNumberFormat="1" applyFont="1" applyFill="1" applyBorder="1" applyAlignment="1">
      <alignment horizontal="right"/>
    </xf>
    <xf numFmtId="43" fontId="9" fillId="0" borderId="0" xfId="19" applyNumberFormat="1" applyFont="1" applyBorder="1"/>
    <xf numFmtId="187" fontId="40" fillId="28" borderId="138" xfId="19" applyNumberFormat="1" applyFont="1" applyFill="1" applyBorder="1" applyAlignment="1">
      <alignment horizontal="right"/>
    </xf>
    <xf numFmtId="4" fontId="40" fillId="28" borderId="138" xfId="2" applyNumberFormat="1" applyFont="1" applyFill="1" applyBorder="1" applyAlignment="1">
      <alignment horizontal="right"/>
    </xf>
    <xf numFmtId="0" fontId="40" fillId="3" borderId="0" xfId="19" applyFont="1" applyFill="1" applyBorder="1"/>
    <xf numFmtId="0" fontId="9" fillId="3" borderId="0" xfId="19" applyFont="1" applyFill="1" applyBorder="1"/>
    <xf numFmtId="10" fontId="40" fillId="0" borderId="138" xfId="5" applyNumberFormat="1" applyFont="1" applyFill="1" applyBorder="1" applyAlignment="1">
      <alignment horizontal="right"/>
    </xf>
    <xf numFmtId="0" fontId="156" fillId="28" borderId="0" xfId="19" applyFont="1" applyFill="1" applyBorder="1"/>
    <xf numFmtId="168" fontId="9" fillId="0" borderId="0" xfId="19" applyNumberFormat="1" applyFont="1" applyBorder="1"/>
    <xf numFmtId="187" fontId="40" fillId="0" borderId="138" xfId="19" applyNumberFormat="1" applyFont="1" applyFill="1" applyBorder="1" applyAlignment="1">
      <alignment horizontal="right"/>
    </xf>
    <xf numFmtId="4" fontId="40" fillId="0" borderId="138" xfId="2" applyNumberFormat="1" applyFont="1" applyFill="1" applyBorder="1" applyAlignment="1">
      <alignment horizontal="right"/>
    </xf>
    <xf numFmtId="0" fontId="40" fillId="3" borderId="0" xfId="19" applyFont="1" applyFill="1" applyBorder="1" applyAlignment="1">
      <alignment horizontal="left"/>
    </xf>
    <xf numFmtId="0" fontId="40" fillId="3" borderId="0" xfId="19" applyFont="1" applyFill="1" applyAlignment="1">
      <alignment horizontal="center"/>
    </xf>
    <xf numFmtId="187" fontId="40" fillId="0" borderId="47" xfId="19" applyNumberFormat="1" applyFont="1" applyFill="1" applyBorder="1" applyAlignment="1">
      <alignment horizontal="right"/>
    </xf>
    <xf numFmtId="43" fontId="40" fillId="0" borderId="18" xfId="2" applyFont="1" applyFill="1" applyBorder="1"/>
    <xf numFmtId="43" fontId="40" fillId="0" borderId="0" xfId="2" applyFont="1" applyFill="1" applyBorder="1"/>
    <xf numFmtId="0" fontId="157" fillId="30" borderId="0" xfId="19" applyFont="1" applyFill="1" applyBorder="1" applyAlignment="1">
      <alignment horizontal="center" vertical="center" wrapText="1"/>
    </xf>
    <xf numFmtId="0" fontId="40" fillId="2" borderId="0" xfId="19" applyFont="1" applyFill="1" applyBorder="1"/>
    <xf numFmtId="0" fontId="157" fillId="2" borderId="0" xfId="19" applyFont="1" applyFill="1" applyBorder="1"/>
    <xf numFmtId="0" fontId="40" fillId="0" borderId="0" xfId="19" applyFont="1" applyBorder="1" applyAlignment="1"/>
    <xf numFmtId="0" fontId="9" fillId="3" borderId="0" xfId="19" applyFont="1" applyFill="1" applyAlignment="1">
      <alignment horizontal="center"/>
    </xf>
    <xf numFmtId="0" fontId="40" fillId="33" borderId="0" xfId="19" applyFont="1" applyFill="1" applyBorder="1" applyAlignment="1"/>
    <xf numFmtId="0" fontId="9" fillId="2" borderId="0" xfId="19" applyFont="1" applyFill="1" applyBorder="1"/>
    <xf numFmtId="0" fontId="156" fillId="2" borderId="0" xfId="19" applyFont="1" applyFill="1" applyBorder="1"/>
    <xf numFmtId="0" fontId="40" fillId="0" borderId="0" xfId="19" applyFont="1" applyBorder="1" applyAlignment="1">
      <alignment horizontal="center"/>
    </xf>
    <xf numFmtId="0" fontId="156" fillId="2" borderId="0" xfId="19" applyFont="1" applyFill="1" applyBorder="1" applyAlignment="1">
      <alignment horizontal="right"/>
    </xf>
    <xf numFmtId="0" fontId="156" fillId="0" borderId="0" xfId="19" applyFont="1" applyFill="1" applyBorder="1"/>
    <xf numFmtId="0" fontId="156" fillId="0" borderId="0" xfId="19" applyFont="1" applyFill="1" applyBorder="1" applyAlignment="1">
      <alignment horizontal="right"/>
    </xf>
    <xf numFmtId="0" fontId="157" fillId="2" borderId="0" xfId="19" applyFont="1" applyFill="1" applyBorder="1" applyAlignment="1">
      <alignment horizontal="center"/>
    </xf>
    <xf numFmtId="0" fontId="156" fillId="0" borderId="0" xfId="19" applyFont="1" applyBorder="1" applyAlignment="1"/>
    <xf numFmtId="0" fontId="40" fillId="0" borderId="139" xfId="19" applyFont="1" applyBorder="1" applyAlignment="1">
      <alignment vertical="center"/>
    </xf>
    <xf numFmtId="0" fontId="156" fillId="0" borderId="140" xfId="19" applyFont="1" applyBorder="1"/>
    <xf numFmtId="0" fontId="157" fillId="0" borderId="140" xfId="19" applyFont="1" applyBorder="1"/>
    <xf numFmtId="0" fontId="156" fillId="0" borderId="141" xfId="19" applyFont="1" applyBorder="1"/>
    <xf numFmtId="0" fontId="156" fillId="0" borderId="147" xfId="19" applyFont="1" applyBorder="1"/>
    <xf numFmtId="0" fontId="40" fillId="0" borderId="0" xfId="19" applyFont="1" applyBorder="1" applyAlignment="1">
      <alignment vertical="center"/>
    </xf>
    <xf numFmtId="0" fontId="156" fillId="0" borderId="148" xfId="19" applyFont="1" applyBorder="1"/>
    <xf numFmtId="0" fontId="156" fillId="30" borderId="147" xfId="19" applyFont="1" applyFill="1" applyBorder="1" applyAlignment="1"/>
    <xf numFmtId="0" fontId="9" fillId="0" borderId="181" xfId="19" applyFont="1" applyBorder="1"/>
    <xf numFmtId="0" fontId="40" fillId="0" borderId="181" xfId="19" applyFont="1" applyBorder="1"/>
    <xf numFmtId="0" fontId="9" fillId="0" borderId="7" xfId="19" applyFont="1" applyBorder="1" applyAlignment="1">
      <alignment vertical="center"/>
    </xf>
    <xf numFmtId="0" fontId="40" fillId="0" borderId="147" xfId="19" applyFont="1" applyBorder="1" applyAlignment="1">
      <alignment horizontal="center"/>
    </xf>
    <xf numFmtId="0" fontId="40" fillId="0" borderId="0" xfId="19" applyFont="1" applyBorder="1" applyAlignment="1">
      <alignment horizontal="left" vertical="center"/>
    </xf>
    <xf numFmtId="0" fontId="157" fillId="0" borderId="148" xfId="19" applyFont="1" applyBorder="1" applyAlignment="1">
      <alignment horizontal="center"/>
    </xf>
    <xf numFmtId="0" fontId="157" fillId="0" borderId="199" xfId="19" applyFont="1" applyBorder="1" applyAlignment="1">
      <alignment horizontal="center"/>
    </xf>
    <xf numFmtId="0" fontId="157" fillId="0" borderId="0" xfId="19" applyFont="1" applyAlignment="1">
      <alignment horizontal="center"/>
    </xf>
    <xf numFmtId="0" fontId="9" fillId="0" borderId="147" xfId="19" applyFont="1" applyBorder="1" applyAlignment="1">
      <alignment horizontal="center"/>
    </xf>
    <xf numFmtId="0" fontId="9" fillId="0" borderId="0" xfId="19" applyFont="1" applyBorder="1" applyAlignment="1">
      <alignment horizontal="center"/>
    </xf>
    <xf numFmtId="0" fontId="156" fillId="0" borderId="199" xfId="19" applyFont="1" applyBorder="1" applyAlignment="1">
      <alignment horizontal="center"/>
    </xf>
    <xf numFmtId="0" fontId="156" fillId="0" borderId="0" xfId="19" applyFont="1" applyAlignment="1">
      <alignment horizontal="center"/>
    </xf>
    <xf numFmtId="0" fontId="9" fillId="0" borderId="150" xfId="19" applyFont="1" applyBorder="1" applyAlignment="1">
      <alignment horizontal="center"/>
    </xf>
    <xf numFmtId="0" fontId="40" fillId="0" borderId="151" xfId="19" applyFont="1" applyBorder="1" applyAlignment="1"/>
    <xf numFmtId="0" fontId="9" fillId="0" borderId="151" xfId="19" applyFont="1" applyBorder="1" applyAlignment="1">
      <alignment horizontal="center"/>
    </xf>
    <xf numFmtId="0" fontId="9" fillId="0" borderId="151" xfId="19" applyFont="1" applyBorder="1"/>
    <xf numFmtId="0" fontId="40" fillId="30" borderId="151" xfId="19" applyFont="1" applyFill="1" applyBorder="1" applyAlignment="1"/>
    <xf numFmtId="0" fontId="156" fillId="0" borderId="152" xfId="19" applyFont="1" applyBorder="1" applyAlignment="1">
      <alignment horizontal="center"/>
    </xf>
    <xf numFmtId="0" fontId="9" fillId="3" borderId="138" xfId="19" applyFont="1" applyFill="1" applyBorder="1"/>
    <xf numFmtId="0" fontId="156" fillId="0" borderId="178" xfId="19" applyFont="1" applyBorder="1"/>
    <xf numFmtId="0" fontId="9" fillId="0" borderId="112" xfId="19" applyFont="1" applyBorder="1"/>
    <xf numFmtId="0" fontId="9" fillId="0" borderId="112" xfId="19" applyFont="1" applyBorder="1" applyAlignment="1"/>
    <xf numFmtId="0" fontId="9" fillId="0" borderId="112" xfId="19" applyFont="1" applyBorder="1" applyAlignment="1">
      <alignment horizontal="center"/>
    </xf>
    <xf numFmtId="0" fontId="156" fillId="0" borderId="112" xfId="19" applyFont="1" applyBorder="1"/>
    <xf numFmtId="0" fontId="156" fillId="0" borderId="179" xfId="19" applyFont="1" applyBorder="1"/>
    <xf numFmtId="0" fontId="157" fillId="0" borderId="0" xfId="19" applyFont="1" applyBorder="1"/>
    <xf numFmtId="0" fontId="9" fillId="0" borderId="175" xfId="100" applyFont="1" applyBorder="1"/>
    <xf numFmtId="0" fontId="9" fillId="0" borderId="176" xfId="100" applyFont="1" applyBorder="1"/>
    <xf numFmtId="0" fontId="9" fillId="0" borderId="176" xfId="100" applyFont="1" applyBorder="1" applyAlignment="1">
      <alignment horizontal="justify"/>
    </xf>
    <xf numFmtId="0" fontId="9" fillId="0" borderId="177" xfId="100" applyFont="1" applyBorder="1"/>
    <xf numFmtId="0" fontId="9" fillId="0" borderId="0" xfId="100" applyFont="1"/>
    <xf numFmtId="0" fontId="9" fillId="0" borderId="198" xfId="100" applyFont="1" applyBorder="1"/>
    <xf numFmtId="0" fontId="9" fillId="0" borderId="199" xfId="100" applyFont="1" applyBorder="1"/>
    <xf numFmtId="0" fontId="9" fillId="0" borderId="0" xfId="100" applyFont="1" applyBorder="1"/>
    <xf numFmtId="0" fontId="9" fillId="0" borderId="0" xfId="100" applyFont="1" applyBorder="1" applyAlignment="1">
      <alignment horizontal="justify"/>
    </xf>
    <xf numFmtId="0" fontId="40" fillId="0" borderId="0" xfId="100" applyFont="1" applyBorder="1" applyAlignment="1">
      <alignment horizontal="left"/>
    </xf>
    <xf numFmtId="0" fontId="40" fillId="0" borderId="0" xfId="100" applyFont="1" applyBorder="1" applyAlignment="1">
      <alignment horizontal="center"/>
    </xf>
    <xf numFmtId="0" fontId="9" fillId="0" borderId="7" xfId="100" applyFont="1" applyBorder="1" applyAlignment="1">
      <alignment horizontal="left"/>
    </xf>
    <xf numFmtId="0" fontId="40" fillId="0" borderId="7" xfId="100" applyFont="1" applyBorder="1" applyAlignment="1">
      <alignment horizontal="center"/>
    </xf>
    <xf numFmtId="0" fontId="9" fillId="0" borderId="0" xfId="100" applyFont="1" applyBorder="1" applyAlignment="1"/>
    <xf numFmtId="0" fontId="9" fillId="0" borderId="0" xfId="100" applyFont="1" applyFill="1" applyBorder="1" applyAlignment="1">
      <alignment horizontal="justify"/>
    </xf>
    <xf numFmtId="0" fontId="9" fillId="0" borderId="10" xfId="100" applyFont="1" applyBorder="1"/>
    <xf numFmtId="0" fontId="9" fillId="0" borderId="0" xfId="100" applyFont="1" applyBorder="1" applyAlignment="1">
      <alignment vertical="top" wrapText="1"/>
    </xf>
    <xf numFmtId="0" fontId="9" fillId="0" borderId="0" xfId="100" applyFont="1" applyBorder="1" applyAlignment="1">
      <alignment horizontal="justify" vertical="top" wrapText="1"/>
    </xf>
    <xf numFmtId="0" fontId="9" fillId="0" borderId="0" xfId="100" applyFont="1" applyBorder="1" applyAlignment="1">
      <alignment horizontal="left"/>
    </xf>
    <xf numFmtId="0" fontId="9" fillId="0" borderId="178" xfId="100" applyFont="1" applyBorder="1"/>
    <xf numFmtId="0" fontId="9" fillId="0" borderId="112" xfId="100" applyFont="1" applyBorder="1"/>
    <xf numFmtId="0" fontId="9" fillId="0" borderId="112" xfId="100" applyFont="1" applyBorder="1" applyAlignment="1">
      <alignment horizontal="justify"/>
    </xf>
    <xf numFmtId="0" fontId="9" fillId="0" borderId="112" xfId="100" applyFont="1" applyBorder="1" applyAlignment="1">
      <alignment horizontal="justify" vertical="top" wrapText="1"/>
    </xf>
    <xf numFmtId="0" fontId="9" fillId="0" borderId="179" xfId="100" applyFont="1" applyBorder="1"/>
    <xf numFmtId="0" fontId="9" fillId="0" borderId="11" xfId="100" applyFont="1" applyBorder="1"/>
    <xf numFmtId="0" fontId="9" fillId="0" borderId="12" xfId="100" applyFont="1" applyBorder="1"/>
    <xf numFmtId="0" fontId="9" fillId="0" borderId="13" xfId="100" applyFont="1" applyBorder="1"/>
    <xf numFmtId="0" fontId="9" fillId="0" borderId="7" xfId="100" applyFont="1" applyBorder="1"/>
    <xf numFmtId="0" fontId="9" fillId="0" borderId="7" xfId="100" applyFont="1" applyBorder="1" applyAlignment="1">
      <alignment horizontal="justify"/>
    </xf>
    <xf numFmtId="175" fontId="9" fillId="0" borderId="7" xfId="100" applyNumberFormat="1" applyFont="1" applyBorder="1" applyAlignment="1">
      <alignment horizontal="justify" vertical="top" wrapText="1"/>
    </xf>
    <xf numFmtId="0" fontId="9" fillId="0" borderId="8" xfId="100" applyFont="1" applyBorder="1"/>
    <xf numFmtId="0" fontId="9" fillId="0" borderId="0" xfId="100" applyFont="1" applyAlignment="1">
      <alignment horizontal="justify"/>
    </xf>
    <xf numFmtId="0" fontId="9" fillId="0" borderId="205" xfId="19" applyBorder="1"/>
    <xf numFmtId="0" fontId="9" fillId="0" borderId="206" xfId="19" applyBorder="1"/>
    <xf numFmtId="44" fontId="9" fillId="0" borderId="206" xfId="143" applyFont="1" applyBorder="1"/>
    <xf numFmtId="4" fontId="9" fillId="0" borderId="206" xfId="19" applyNumberFormat="1" applyBorder="1"/>
    <xf numFmtId="0" fontId="40" fillId="0" borderId="206" xfId="19" applyFont="1" applyBorder="1" applyAlignment="1">
      <alignment horizontal="center"/>
    </xf>
    <xf numFmtId="2" fontId="9" fillId="0" borderId="206" xfId="143" applyNumberFormat="1" applyFont="1" applyBorder="1" applyAlignment="1">
      <alignment horizontal="center"/>
    </xf>
    <xf numFmtId="0" fontId="9" fillId="0" borderId="207" xfId="19" applyBorder="1"/>
    <xf numFmtId="0" fontId="9" fillId="0" borderId="208" xfId="19" applyBorder="1"/>
    <xf numFmtId="0" fontId="9" fillId="0" borderId="209" xfId="19" applyBorder="1"/>
    <xf numFmtId="0" fontId="9" fillId="0" borderId="0" xfId="19" applyBorder="1"/>
    <xf numFmtId="44" fontId="9" fillId="0" borderId="0" xfId="143" applyFont="1" applyBorder="1"/>
    <xf numFmtId="4" fontId="9" fillId="0" borderId="0" xfId="19" applyNumberFormat="1" applyBorder="1"/>
    <xf numFmtId="2" fontId="9" fillId="0" borderId="0" xfId="143" applyNumberFormat="1" applyFont="1" applyBorder="1" applyAlignment="1">
      <alignment horizontal="center"/>
    </xf>
    <xf numFmtId="0" fontId="40" fillId="0" borderId="138" xfId="19" applyFont="1" applyBorder="1"/>
    <xf numFmtId="0" fontId="9" fillId="0" borderId="42" xfId="19" applyBorder="1"/>
    <xf numFmtId="2" fontId="9" fillId="0" borderId="44" xfId="143" applyNumberFormat="1" applyFont="1" applyBorder="1" applyAlignment="1">
      <alignment horizontal="center"/>
    </xf>
    <xf numFmtId="0" fontId="40" fillId="0" borderId="208" xfId="19" applyFont="1" applyBorder="1" applyAlignment="1">
      <alignment vertical="center"/>
    </xf>
    <xf numFmtId="0" fontId="32" fillId="45" borderId="213" xfId="19" applyFont="1" applyFill="1" applyBorder="1" applyAlignment="1">
      <alignment vertical="center"/>
    </xf>
    <xf numFmtId="0" fontId="32" fillId="45" borderId="214" xfId="19" applyFont="1" applyFill="1" applyBorder="1" applyAlignment="1">
      <alignment horizontal="center" vertical="center"/>
    </xf>
    <xf numFmtId="0" fontId="32" fillId="45" borderId="215" xfId="19" applyFont="1" applyFill="1" applyBorder="1" applyAlignment="1">
      <alignment vertical="center"/>
    </xf>
    <xf numFmtId="44" fontId="32" fillId="45" borderId="215" xfId="143" applyFont="1" applyFill="1" applyBorder="1" applyAlignment="1">
      <alignment vertical="center"/>
    </xf>
    <xf numFmtId="4" fontId="32" fillId="45" borderId="215" xfId="143" applyNumberFormat="1" applyFont="1" applyFill="1" applyBorder="1" applyAlignment="1">
      <alignment vertical="center"/>
    </xf>
    <xf numFmtId="44" fontId="15" fillId="45" borderId="216" xfId="143" applyFont="1" applyFill="1" applyBorder="1" applyAlignment="1">
      <alignment horizontal="center" vertical="center"/>
    </xf>
    <xf numFmtId="44" fontId="32" fillId="46" borderId="214" xfId="143" applyFont="1" applyFill="1" applyBorder="1" applyAlignment="1">
      <alignment vertical="center"/>
    </xf>
    <xf numFmtId="44" fontId="32" fillId="46" borderId="215" xfId="143" applyFont="1" applyFill="1" applyBorder="1" applyAlignment="1">
      <alignment vertical="center"/>
    </xf>
    <xf numFmtId="0" fontId="32" fillId="46" borderId="215" xfId="19" applyFont="1" applyFill="1" applyBorder="1" applyAlignment="1">
      <alignment horizontal="center" vertical="center"/>
    </xf>
    <xf numFmtId="2" fontId="32" fillId="45" borderId="217" xfId="143" applyNumberFormat="1" applyFont="1" applyFill="1" applyBorder="1" applyAlignment="1">
      <alignment horizontal="center" vertical="center"/>
    </xf>
    <xf numFmtId="0" fontId="40" fillId="0" borderId="209" xfId="19" applyFont="1" applyBorder="1" applyAlignment="1">
      <alignment vertical="center"/>
    </xf>
    <xf numFmtId="0" fontId="40" fillId="0" borderId="0" xfId="19" applyFont="1" applyAlignment="1">
      <alignment vertical="center"/>
    </xf>
    <xf numFmtId="0" fontId="161" fillId="0" borderId="208" xfId="19" applyFont="1" applyBorder="1"/>
    <xf numFmtId="2" fontId="162" fillId="28" borderId="218" xfId="19" applyNumberFormat="1" applyFont="1" applyFill="1" applyBorder="1"/>
    <xf numFmtId="0" fontId="163" fillId="28" borderId="219" xfId="19" applyFont="1" applyFill="1" applyBorder="1" applyAlignment="1">
      <alignment horizontal="center" vertical="center"/>
    </xf>
    <xf numFmtId="0" fontId="163" fillId="28" borderId="138" xfId="19" applyFont="1" applyFill="1" applyBorder="1" applyAlignment="1">
      <alignment vertical="center"/>
    </xf>
    <xf numFmtId="44" fontId="163" fillId="28" borderId="138" xfId="143" applyFont="1" applyFill="1" applyBorder="1" applyAlignment="1">
      <alignment vertical="center"/>
    </xf>
    <xf numFmtId="4" fontId="164" fillId="28" borderId="138" xfId="19" applyNumberFormat="1" applyFont="1" applyFill="1" applyBorder="1" applyAlignment="1">
      <alignment vertical="center"/>
    </xf>
    <xf numFmtId="10" fontId="164" fillId="28" borderId="135" xfId="5" applyNumberFormat="1" applyFont="1" applyFill="1" applyBorder="1" applyAlignment="1">
      <alignment horizontal="center" vertical="center"/>
    </xf>
    <xf numFmtId="44" fontId="163" fillId="28" borderId="219" xfId="143" applyFont="1" applyFill="1" applyBorder="1" applyAlignment="1">
      <alignment vertical="center"/>
    </xf>
    <xf numFmtId="44" fontId="162" fillId="28" borderId="138" xfId="143" applyFont="1" applyFill="1" applyBorder="1" applyAlignment="1">
      <alignment vertical="center"/>
    </xf>
    <xf numFmtId="9" fontId="164" fillId="28" borderId="138" xfId="5" applyFont="1" applyFill="1" applyBorder="1" applyAlignment="1">
      <alignment horizontal="center" vertical="center"/>
    </xf>
    <xf numFmtId="2" fontId="162" fillId="28" borderId="220" xfId="143" applyNumberFormat="1" applyFont="1" applyFill="1" applyBorder="1" applyAlignment="1">
      <alignment horizontal="center" vertical="center"/>
    </xf>
    <xf numFmtId="0" fontId="161" fillId="0" borderId="209" xfId="19" applyFont="1" applyBorder="1"/>
    <xf numFmtId="0" fontId="161" fillId="0" borderId="0" xfId="19" applyFont="1"/>
    <xf numFmtId="2" fontId="161" fillId="0" borderId="0" xfId="19" applyNumberFormat="1" applyFont="1"/>
    <xf numFmtId="0" fontId="161" fillId="0" borderId="208" xfId="19" applyFont="1" applyFill="1" applyBorder="1"/>
    <xf numFmtId="2" fontId="165" fillId="0" borderId="218" xfId="19" applyNumberFormat="1" applyFont="1" applyFill="1" applyBorder="1"/>
    <xf numFmtId="0" fontId="163" fillId="30" borderId="219" xfId="19" applyFont="1" applyFill="1" applyBorder="1" applyAlignment="1">
      <alignment horizontal="center" vertical="center"/>
    </xf>
    <xf numFmtId="4" fontId="163" fillId="30" borderId="138" xfId="19" applyNumberFormat="1" applyFont="1" applyFill="1" applyBorder="1" applyAlignment="1">
      <alignment vertical="center"/>
    </xf>
    <xf numFmtId="44" fontId="163" fillId="30" borderId="138" xfId="143" applyFont="1" applyFill="1" applyBorder="1" applyAlignment="1">
      <alignment vertical="center"/>
    </xf>
    <xf numFmtId="10" fontId="164" fillId="30" borderId="135" xfId="5" applyNumberFormat="1" applyFont="1" applyFill="1" applyBorder="1" applyAlignment="1">
      <alignment horizontal="center" vertical="center"/>
    </xf>
    <xf numFmtId="44" fontId="163" fillId="30" borderId="219" xfId="143" applyFont="1" applyFill="1" applyBorder="1" applyAlignment="1">
      <alignment vertical="center"/>
    </xf>
    <xf numFmtId="44" fontId="165" fillId="30" borderId="138" xfId="143" applyFont="1" applyFill="1" applyBorder="1" applyAlignment="1">
      <alignment vertical="center"/>
    </xf>
    <xf numFmtId="9" fontId="164" fillId="30" borderId="138" xfId="5" applyFont="1" applyFill="1" applyBorder="1" applyAlignment="1">
      <alignment horizontal="center" vertical="center"/>
    </xf>
    <xf numFmtId="2" fontId="165" fillId="30" borderId="220" xfId="143" applyNumberFormat="1" applyFont="1" applyFill="1" applyBorder="1" applyAlignment="1">
      <alignment horizontal="center" vertical="center"/>
    </xf>
    <xf numFmtId="0" fontId="161" fillId="0" borderId="209" xfId="19" applyFont="1" applyFill="1" applyBorder="1"/>
    <xf numFmtId="0" fontId="161" fillId="0" borderId="0" xfId="19" applyFont="1" applyFill="1"/>
    <xf numFmtId="2" fontId="161" fillId="0" borderId="0" xfId="19" applyNumberFormat="1" applyFont="1" applyFill="1"/>
    <xf numFmtId="2" fontId="165" fillId="0" borderId="218" xfId="19" applyNumberFormat="1" applyFont="1" applyFill="1" applyBorder="1" applyAlignment="1">
      <alignment vertical="center"/>
    </xf>
    <xf numFmtId="9" fontId="163" fillId="30" borderId="138" xfId="5" applyFont="1" applyFill="1" applyBorder="1" applyAlignment="1">
      <alignment horizontal="center" vertical="center"/>
    </xf>
    <xf numFmtId="2" fontId="165" fillId="0" borderId="218" xfId="19" applyNumberFormat="1" applyFont="1" applyFill="1" applyBorder="1" applyAlignment="1">
      <alignment vertical="center" wrapText="1"/>
    </xf>
    <xf numFmtId="2" fontId="164" fillId="30" borderId="135" xfId="19" applyNumberFormat="1" applyFont="1" applyFill="1" applyBorder="1" applyAlignment="1">
      <alignment horizontal="center" vertical="center"/>
    </xf>
    <xf numFmtId="2" fontId="163" fillId="30" borderId="220" xfId="143" applyNumberFormat="1" applyFont="1" applyFill="1" applyBorder="1" applyAlignment="1">
      <alignment horizontal="center" vertical="center"/>
    </xf>
    <xf numFmtId="2" fontId="165" fillId="0" borderId="221" xfId="19" applyNumberFormat="1" applyFont="1" applyFill="1" applyBorder="1" applyAlignment="1">
      <alignment vertical="center" wrapText="1"/>
    </xf>
    <xf numFmtId="0" fontId="163" fillId="30" borderId="222" xfId="19" applyFont="1" applyFill="1" applyBorder="1" applyAlignment="1">
      <alignment horizontal="center" vertical="center"/>
    </xf>
    <xf numFmtId="4" fontId="163" fillId="30" borderId="223" xfId="19" applyNumberFormat="1" applyFont="1" applyFill="1" applyBorder="1" applyAlignment="1">
      <alignment vertical="center"/>
    </xf>
    <xf numFmtId="44" fontId="163" fillId="30" borderId="223" xfId="143" applyFont="1" applyFill="1" applyBorder="1" applyAlignment="1">
      <alignment vertical="center"/>
    </xf>
    <xf numFmtId="10" fontId="164" fillId="30" borderId="224" xfId="5" applyNumberFormat="1" applyFont="1" applyFill="1" applyBorder="1" applyAlignment="1">
      <alignment horizontal="center" vertical="center"/>
    </xf>
    <xf numFmtId="44" fontId="163" fillId="30" borderId="222" xfId="143" applyFont="1" applyFill="1" applyBorder="1" applyAlignment="1">
      <alignment vertical="center"/>
    </xf>
    <xf numFmtId="44" fontId="165" fillId="30" borderId="223" xfId="143" applyFont="1" applyFill="1" applyBorder="1" applyAlignment="1">
      <alignment vertical="center"/>
    </xf>
    <xf numFmtId="9" fontId="163" fillId="30" borderId="223" xfId="5" applyFont="1" applyFill="1" applyBorder="1" applyAlignment="1">
      <alignment horizontal="center" vertical="center"/>
    </xf>
    <xf numFmtId="2" fontId="165" fillId="30" borderId="225" xfId="143" applyNumberFormat="1" applyFont="1" applyFill="1" applyBorder="1" applyAlignment="1">
      <alignment horizontal="center" vertical="center" wrapText="1"/>
    </xf>
    <xf numFmtId="2" fontId="162" fillId="28" borderId="213" xfId="19" applyNumberFormat="1" applyFont="1" applyFill="1" applyBorder="1" applyAlignment="1">
      <alignment vertical="center"/>
    </xf>
    <xf numFmtId="0" fontId="163" fillId="28" borderId="214" xfId="19" applyFont="1" applyFill="1" applyBorder="1" applyAlignment="1">
      <alignment horizontal="center" vertical="center"/>
    </xf>
    <xf numFmtId="2" fontId="163" fillId="28" borderId="215" xfId="19" applyNumberFormat="1" applyFont="1" applyFill="1" applyBorder="1" applyAlignment="1">
      <alignment vertical="center"/>
    </xf>
    <xf numFmtId="44" fontId="163" fillId="28" borderId="215" xfId="143" applyFont="1" applyFill="1" applyBorder="1" applyAlignment="1">
      <alignment vertical="center"/>
    </xf>
    <xf numFmtId="4" fontId="164" fillId="28" borderId="215" xfId="19" applyNumberFormat="1" applyFont="1" applyFill="1" applyBorder="1" applyAlignment="1">
      <alignment vertical="center"/>
    </xf>
    <xf numFmtId="10" fontId="164" fillId="28" borderId="216" xfId="5" applyNumberFormat="1" applyFont="1" applyFill="1" applyBorder="1" applyAlignment="1">
      <alignment horizontal="center" vertical="center"/>
    </xf>
    <xf numFmtId="44" fontId="163" fillId="28" borderId="214" xfId="143" applyFont="1" applyFill="1" applyBorder="1" applyAlignment="1">
      <alignment vertical="center"/>
    </xf>
    <xf numFmtId="44" fontId="162" fillId="28" borderId="215" xfId="143" applyFont="1" applyFill="1" applyBorder="1" applyAlignment="1">
      <alignment vertical="center"/>
    </xf>
    <xf numFmtId="10" fontId="164" fillId="28" borderId="215" xfId="5" applyNumberFormat="1" applyFont="1" applyFill="1" applyBorder="1" applyAlignment="1">
      <alignment horizontal="center" vertical="center"/>
    </xf>
    <xf numFmtId="2" fontId="162" fillId="28" borderId="217" xfId="143" applyNumberFormat="1" applyFont="1" applyFill="1" applyBorder="1" applyAlignment="1">
      <alignment horizontal="center" vertical="center"/>
    </xf>
    <xf numFmtId="0" fontId="163" fillId="0" borderId="219" xfId="19" applyFont="1" applyFill="1" applyBorder="1" applyAlignment="1">
      <alignment horizontal="center" vertical="center"/>
    </xf>
    <xf numFmtId="2" fontId="163" fillId="0" borderId="138" xfId="19" applyNumberFormat="1" applyFont="1" applyFill="1" applyBorder="1" applyAlignment="1">
      <alignment vertical="center"/>
    </xf>
    <xf numFmtId="44" fontId="163" fillId="0" borderId="138" xfId="143" applyFont="1" applyFill="1" applyBorder="1" applyAlignment="1">
      <alignment vertical="center"/>
    </xf>
    <xf numFmtId="4" fontId="163" fillId="0" borderId="138" xfId="19" applyNumberFormat="1" applyFont="1" applyFill="1" applyBorder="1" applyAlignment="1">
      <alignment vertical="center"/>
    </xf>
    <xf numFmtId="2" fontId="164" fillId="0" borderId="135" xfId="19" applyNumberFormat="1" applyFont="1" applyFill="1" applyBorder="1" applyAlignment="1">
      <alignment horizontal="center" vertical="center"/>
    </xf>
    <xf numFmtId="9" fontId="164" fillId="0" borderId="138" xfId="5" applyFont="1" applyFill="1" applyBorder="1" applyAlignment="1">
      <alignment horizontal="center" vertical="center"/>
    </xf>
    <xf numFmtId="2" fontId="165" fillId="0" borderId="220" xfId="143" applyNumberFormat="1" applyFont="1" applyFill="1" applyBorder="1" applyAlignment="1">
      <alignment horizontal="center" vertical="center"/>
    </xf>
    <xf numFmtId="0" fontId="163" fillId="0" borderId="222" xfId="19" applyFont="1" applyFill="1" applyBorder="1" applyAlignment="1">
      <alignment horizontal="center" vertical="center"/>
    </xf>
    <xf numFmtId="2" fontId="163" fillId="0" borderId="223" xfId="19" applyNumberFormat="1" applyFont="1" applyFill="1" applyBorder="1" applyAlignment="1">
      <alignment vertical="center"/>
    </xf>
    <xf numFmtId="44" fontId="163" fillId="0" borderId="223" xfId="143" applyFont="1" applyFill="1" applyBorder="1" applyAlignment="1">
      <alignment vertical="center"/>
    </xf>
    <xf numFmtId="4" fontId="163" fillId="0" borderId="223" xfId="19" applyNumberFormat="1" applyFont="1" applyFill="1" applyBorder="1" applyAlignment="1">
      <alignment vertical="center"/>
    </xf>
    <xf numFmtId="2" fontId="164" fillId="0" borderId="224" xfId="19" applyNumberFormat="1" applyFont="1" applyFill="1" applyBorder="1" applyAlignment="1">
      <alignment horizontal="center" vertical="center"/>
    </xf>
    <xf numFmtId="9" fontId="164" fillId="0" borderId="223" xfId="5" applyFont="1" applyFill="1" applyBorder="1" applyAlignment="1">
      <alignment horizontal="center" vertical="center"/>
    </xf>
    <xf numFmtId="2" fontId="165" fillId="0" borderId="226" xfId="143" applyNumberFormat="1" applyFont="1" applyFill="1" applyBorder="1" applyAlignment="1">
      <alignment horizontal="center" vertical="center"/>
    </xf>
    <xf numFmtId="2" fontId="104" fillId="30" borderId="0" xfId="19" applyNumberFormat="1" applyFont="1" applyFill="1" applyBorder="1" applyAlignment="1">
      <alignment horizontal="center" wrapText="1"/>
    </xf>
    <xf numFmtId="4" fontId="104" fillId="30" borderId="0" xfId="19" applyNumberFormat="1" applyFont="1" applyFill="1" applyBorder="1" applyAlignment="1">
      <alignment horizontal="center" wrapText="1"/>
    </xf>
    <xf numFmtId="2" fontId="162" fillId="28" borderId="227" xfId="19" applyNumberFormat="1" applyFont="1" applyFill="1" applyBorder="1"/>
    <xf numFmtId="0" fontId="163" fillId="28" borderId="215" xfId="19" applyFont="1" applyFill="1" applyBorder="1" applyAlignment="1">
      <alignment horizontal="center"/>
    </xf>
    <xf numFmtId="2" fontId="163" fillId="28" borderId="215" xfId="19" applyNumberFormat="1" applyFont="1" applyFill="1" applyBorder="1"/>
    <xf numFmtId="44" fontId="163" fillId="28" borderId="215" xfId="143" applyFont="1" applyFill="1" applyBorder="1"/>
    <xf numFmtId="4" fontId="164" fillId="28" borderId="215" xfId="19" applyNumberFormat="1" applyFont="1" applyFill="1" applyBorder="1"/>
    <xf numFmtId="9" fontId="164" fillId="28" borderId="215" xfId="5" applyFont="1" applyFill="1" applyBorder="1" applyAlignment="1">
      <alignment horizontal="center"/>
    </xf>
    <xf numFmtId="44" fontId="162" fillId="28" borderId="215" xfId="143" applyFont="1" applyFill="1" applyBorder="1"/>
    <xf numFmtId="2" fontId="162" fillId="28" borderId="217" xfId="143" applyNumberFormat="1" applyFont="1" applyFill="1" applyBorder="1" applyAlignment="1">
      <alignment horizontal="center"/>
    </xf>
    <xf numFmtId="2" fontId="165" fillId="0" borderId="228" xfId="19" applyNumberFormat="1" applyFont="1" applyFill="1" applyBorder="1" applyAlignment="1">
      <alignment vertical="center"/>
    </xf>
    <xf numFmtId="0" fontId="163" fillId="0" borderId="138" xfId="19" applyFont="1" applyFill="1" applyBorder="1" applyAlignment="1">
      <alignment horizontal="center" vertical="center"/>
    </xf>
    <xf numFmtId="10" fontId="166" fillId="0" borderId="138" xfId="5" applyNumberFormat="1" applyFont="1" applyFill="1" applyBorder="1" applyAlignment="1">
      <alignment horizontal="center" vertical="center"/>
    </xf>
    <xf numFmtId="44" fontId="165" fillId="0" borderId="138" xfId="143" applyFont="1" applyFill="1" applyBorder="1" applyAlignment="1">
      <alignment vertical="center"/>
    </xf>
    <xf numFmtId="9" fontId="163" fillId="0" borderId="138" xfId="5" applyFont="1" applyFill="1" applyBorder="1" applyAlignment="1">
      <alignment horizontal="center" vertical="center"/>
    </xf>
    <xf numFmtId="0" fontId="163" fillId="0" borderId="228" xfId="19" applyFont="1" applyFill="1" applyBorder="1" applyAlignment="1">
      <alignment vertical="center"/>
    </xf>
    <xf numFmtId="2" fontId="164" fillId="0" borderId="138" xfId="19" applyNumberFormat="1" applyFont="1" applyFill="1" applyBorder="1" applyAlignment="1">
      <alignment horizontal="center" vertical="center"/>
    </xf>
    <xf numFmtId="0" fontId="163" fillId="0" borderId="228" xfId="19" applyFont="1" applyFill="1" applyBorder="1" applyAlignment="1">
      <alignment vertical="center" wrapText="1"/>
    </xf>
    <xf numFmtId="9" fontId="164" fillId="0" borderId="138" xfId="5" applyFont="1" applyBorder="1" applyAlignment="1">
      <alignment horizontal="center" vertical="center"/>
    </xf>
    <xf numFmtId="0" fontId="163" fillId="0" borderId="229" xfId="19" applyFont="1" applyFill="1" applyBorder="1" applyAlignment="1">
      <alignment vertical="center"/>
    </xf>
    <xf numFmtId="0" fontId="163" fillId="0" borderId="223" xfId="19" applyFont="1" applyFill="1" applyBorder="1" applyAlignment="1">
      <alignment horizontal="center" vertical="center"/>
    </xf>
    <xf numFmtId="2" fontId="164" fillId="0" borderId="223" xfId="19" applyNumberFormat="1" applyFont="1" applyFill="1" applyBorder="1" applyAlignment="1">
      <alignment horizontal="center" vertical="center"/>
    </xf>
    <xf numFmtId="44" fontId="165" fillId="0" borderId="223" xfId="143" applyFont="1" applyFill="1" applyBorder="1" applyAlignment="1">
      <alignment vertical="center"/>
    </xf>
    <xf numFmtId="9" fontId="164" fillId="0" borderId="223" xfId="5" applyFont="1" applyBorder="1" applyAlignment="1">
      <alignment horizontal="center" vertical="center"/>
    </xf>
    <xf numFmtId="2" fontId="165" fillId="0" borderId="225" xfId="143" applyNumberFormat="1" applyFont="1" applyFill="1" applyBorder="1" applyAlignment="1">
      <alignment horizontal="center" vertical="center"/>
    </xf>
    <xf numFmtId="2" fontId="162" fillId="28" borderId="227" xfId="19" applyNumberFormat="1" applyFont="1" applyFill="1" applyBorder="1" applyAlignment="1">
      <alignment vertical="center"/>
    </xf>
    <xf numFmtId="0" fontId="163" fillId="28" borderId="215" xfId="19" applyFont="1" applyFill="1" applyBorder="1" applyAlignment="1">
      <alignment horizontal="center" vertical="center"/>
    </xf>
    <xf numFmtId="9" fontId="164" fillId="28" borderId="215" xfId="5" applyFont="1" applyFill="1" applyBorder="1" applyAlignment="1">
      <alignment horizontal="center" vertical="center"/>
    </xf>
    <xf numFmtId="2" fontId="165" fillId="0" borderId="229" xfId="19" applyNumberFormat="1" applyFont="1" applyFill="1" applyBorder="1" applyAlignment="1">
      <alignment vertical="center"/>
    </xf>
    <xf numFmtId="9" fontId="163" fillId="0" borderId="223" xfId="5" applyFont="1" applyFill="1" applyBorder="1" applyAlignment="1">
      <alignment horizontal="center" vertical="center"/>
    </xf>
    <xf numFmtId="9" fontId="164" fillId="28" borderId="216" xfId="5" applyFont="1" applyFill="1" applyBorder="1" applyAlignment="1">
      <alignment horizontal="center" vertical="center"/>
    </xf>
    <xf numFmtId="0" fontId="163" fillId="0" borderId="218" xfId="19" applyFont="1" applyFill="1" applyBorder="1" applyAlignment="1">
      <alignment vertical="center"/>
    </xf>
    <xf numFmtId="0" fontId="163" fillId="0" borderId="231" xfId="19" applyFont="1" applyFill="1" applyBorder="1" applyAlignment="1">
      <alignment vertical="center"/>
    </xf>
    <xf numFmtId="2" fontId="163" fillId="0" borderId="142" xfId="19" applyNumberFormat="1" applyFont="1" applyFill="1" applyBorder="1" applyAlignment="1">
      <alignment vertical="center"/>
    </xf>
    <xf numFmtId="2" fontId="164" fillId="0" borderId="139" xfId="19" applyNumberFormat="1" applyFont="1" applyFill="1" applyBorder="1" applyAlignment="1">
      <alignment horizontal="center" vertical="center"/>
    </xf>
    <xf numFmtId="44" fontId="163" fillId="30" borderId="232" xfId="143" applyFont="1" applyFill="1" applyBorder="1" applyAlignment="1">
      <alignment vertical="center"/>
    </xf>
    <xf numFmtId="9" fontId="164" fillId="0" borderId="142" xfId="5" applyFont="1" applyFill="1" applyBorder="1" applyAlignment="1">
      <alignment horizontal="center" vertical="center"/>
    </xf>
    <xf numFmtId="0" fontId="163" fillId="0" borderId="221" xfId="19" applyFont="1" applyFill="1" applyBorder="1" applyAlignment="1">
      <alignment vertical="center" wrapText="1"/>
    </xf>
    <xf numFmtId="2" fontId="162" fillId="28" borderId="213" xfId="19" applyNumberFormat="1" applyFont="1" applyFill="1" applyBorder="1"/>
    <xf numFmtId="0" fontId="163" fillId="28" borderId="214" xfId="19" applyFont="1" applyFill="1" applyBorder="1" applyAlignment="1">
      <alignment horizontal="center"/>
    </xf>
    <xf numFmtId="9" fontId="164" fillId="28" borderId="216" xfId="5" applyFont="1" applyFill="1" applyBorder="1" applyAlignment="1">
      <alignment horizontal="center"/>
    </xf>
    <xf numFmtId="44" fontId="163" fillId="28" borderId="214" xfId="143" applyFont="1" applyFill="1" applyBorder="1"/>
    <xf numFmtId="0" fontId="163" fillId="0" borderId="221" xfId="19" applyFont="1" applyFill="1" applyBorder="1" applyAlignment="1">
      <alignment wrapText="1"/>
    </xf>
    <xf numFmtId="0" fontId="163" fillId="0" borderId="222" xfId="19" applyFont="1" applyFill="1" applyBorder="1" applyAlignment="1">
      <alignment horizontal="center"/>
    </xf>
    <xf numFmtId="2" fontId="163" fillId="0" borderId="223" xfId="19" applyNumberFormat="1" applyFont="1" applyFill="1" applyBorder="1"/>
    <xf numFmtId="44" fontId="163" fillId="0" borderId="223" xfId="143" applyFont="1" applyFill="1" applyBorder="1"/>
    <xf numFmtId="4" fontId="163" fillId="0" borderId="223" xfId="19" applyNumberFormat="1" applyFont="1" applyFill="1" applyBorder="1"/>
    <xf numFmtId="2" fontId="164" fillId="0" borderId="224" xfId="19" applyNumberFormat="1" applyFont="1" applyFill="1" applyBorder="1" applyAlignment="1">
      <alignment horizontal="center"/>
    </xf>
    <xf numFmtId="44" fontId="163" fillId="30" borderId="222" xfId="143" applyFont="1" applyFill="1" applyBorder="1"/>
    <xf numFmtId="9" fontId="164" fillId="0" borderId="223" xfId="5" applyFont="1" applyFill="1" applyBorder="1" applyAlignment="1">
      <alignment horizontal="center"/>
    </xf>
    <xf numFmtId="2" fontId="163" fillId="0" borderId="225" xfId="143" applyNumberFormat="1" applyFont="1" applyFill="1" applyBorder="1" applyAlignment="1">
      <alignment horizontal="center"/>
    </xf>
    <xf numFmtId="2" fontId="162" fillId="0" borderId="213" xfId="19" applyNumberFormat="1" applyFont="1" applyFill="1" applyBorder="1"/>
    <xf numFmtId="0" fontId="163" fillId="0" borderId="214" xfId="19" applyFont="1" applyFill="1" applyBorder="1" applyAlignment="1">
      <alignment horizontal="center"/>
    </xf>
    <xf numFmtId="2" fontId="163" fillId="0" borderId="215" xfId="19" applyNumberFormat="1" applyFont="1" applyFill="1" applyBorder="1"/>
    <xf numFmtId="44" fontId="163" fillId="0" borderId="215" xfId="143" applyFont="1" applyFill="1" applyBorder="1"/>
    <xf numFmtId="4" fontId="164" fillId="0" borderId="215" xfId="19" applyNumberFormat="1" applyFont="1" applyFill="1" applyBorder="1"/>
    <xf numFmtId="9" fontId="164" fillId="0" borderId="216" xfId="5" applyFont="1" applyFill="1" applyBorder="1" applyAlignment="1">
      <alignment horizontal="center"/>
    </xf>
    <xf numFmtId="44" fontId="163" fillId="0" borderId="214" xfId="143" applyFont="1" applyFill="1" applyBorder="1"/>
    <xf numFmtId="44" fontId="162" fillId="0" borderId="215" xfId="143" applyFont="1" applyFill="1" applyBorder="1"/>
    <xf numFmtId="9" fontId="164" fillId="0" borderId="215" xfId="5" applyFont="1" applyFill="1" applyBorder="1" applyAlignment="1">
      <alignment horizontal="center"/>
    </xf>
    <xf numFmtId="2" fontId="162" fillId="0" borderId="217" xfId="143" applyNumberFormat="1" applyFont="1" applyFill="1" applyBorder="1" applyAlignment="1">
      <alignment horizontal="center"/>
    </xf>
    <xf numFmtId="0" fontId="163" fillId="0" borderId="219" xfId="19" applyFont="1" applyFill="1" applyBorder="1" applyAlignment="1">
      <alignment horizontal="center"/>
    </xf>
    <xf numFmtId="2" fontId="163" fillId="0" borderId="138" xfId="19" applyNumberFormat="1" applyFont="1" applyFill="1" applyBorder="1"/>
    <xf numFmtId="44" fontId="163" fillId="0" borderId="138" xfId="143" applyFont="1" applyFill="1" applyBorder="1"/>
    <xf numFmtId="4" fontId="163" fillId="0" borderId="138" xfId="19" applyNumberFormat="1" applyFont="1" applyFill="1" applyBorder="1"/>
    <xf numFmtId="9" fontId="163" fillId="0" borderId="135" xfId="5" applyFont="1" applyFill="1" applyBorder="1" applyAlignment="1">
      <alignment horizontal="center"/>
    </xf>
    <xf numFmtId="44" fontId="163" fillId="30" borderId="219" xfId="143" applyFont="1" applyFill="1" applyBorder="1"/>
    <xf numFmtId="44" fontId="165" fillId="0" borderId="138" xfId="143" applyFont="1" applyFill="1" applyBorder="1"/>
    <xf numFmtId="9" fontId="163" fillId="0" borderId="138" xfId="5" applyFont="1" applyFill="1" applyBorder="1" applyAlignment="1">
      <alignment horizontal="center"/>
    </xf>
    <xf numFmtId="2" fontId="165" fillId="0" borderId="220" xfId="143" applyNumberFormat="1" applyFont="1" applyFill="1" applyBorder="1" applyAlignment="1">
      <alignment horizontal="center"/>
    </xf>
    <xf numFmtId="0" fontId="161" fillId="0" borderId="233" xfId="19" applyFont="1" applyBorder="1"/>
    <xf numFmtId="2" fontId="165" fillId="0" borderId="221" xfId="19" applyNumberFormat="1" applyFont="1" applyFill="1" applyBorder="1"/>
    <xf numFmtId="44" fontId="165" fillId="0" borderId="223" xfId="143" applyFont="1" applyFill="1" applyBorder="1"/>
    <xf numFmtId="0" fontId="161" fillId="0" borderId="234" xfId="19" applyFont="1" applyBorder="1"/>
    <xf numFmtId="2" fontId="165" fillId="0" borderId="0" xfId="19" applyNumberFormat="1" applyFont="1" applyFill="1" applyBorder="1"/>
    <xf numFmtId="0" fontId="163" fillId="0" borderId="0" xfId="19" applyFont="1" applyFill="1" applyBorder="1" applyAlignment="1">
      <alignment horizontal="center"/>
    </xf>
    <xf numFmtId="2" fontId="163" fillId="0" borderId="0" xfId="19" applyNumberFormat="1" applyFont="1" applyFill="1" applyBorder="1"/>
    <xf numFmtId="44" fontId="163" fillId="0" borderId="0" xfId="143" applyFont="1" applyFill="1" applyBorder="1"/>
    <xf numFmtId="4" fontId="163" fillId="0" borderId="0" xfId="19" applyNumberFormat="1" applyFont="1" applyFill="1" applyBorder="1"/>
    <xf numFmtId="2" fontId="164" fillId="0" borderId="0" xfId="19" applyNumberFormat="1" applyFont="1" applyFill="1" applyBorder="1" applyAlignment="1">
      <alignment horizontal="center"/>
    </xf>
    <xf numFmtId="44" fontId="165" fillId="0" borderId="0" xfId="143" applyFont="1" applyFill="1" applyBorder="1"/>
    <xf numFmtId="9" fontId="164" fillId="0" borderId="0" xfId="5" applyFont="1" applyFill="1" applyBorder="1" applyAlignment="1">
      <alignment horizontal="center"/>
    </xf>
    <xf numFmtId="2" fontId="163" fillId="0" borderId="0" xfId="143" applyNumberFormat="1" applyFont="1" applyFill="1" applyBorder="1" applyAlignment="1">
      <alignment horizontal="center"/>
    </xf>
    <xf numFmtId="0" fontId="9" fillId="0" borderId="235" xfId="19" applyBorder="1"/>
    <xf numFmtId="0" fontId="161" fillId="0" borderId="236" xfId="19" applyFont="1" applyBorder="1"/>
    <xf numFmtId="10" fontId="166" fillId="0" borderId="135" xfId="5" applyNumberFormat="1" applyFont="1" applyFill="1" applyBorder="1" applyAlignment="1">
      <alignment horizontal="center" vertical="center"/>
    </xf>
    <xf numFmtId="9" fontId="163" fillId="0" borderId="135" xfId="5" applyFont="1" applyFill="1" applyBorder="1" applyAlignment="1">
      <alignment horizontal="center" vertical="center"/>
    </xf>
    <xf numFmtId="2" fontId="165" fillId="0" borderId="221" xfId="19" applyNumberFormat="1" applyFont="1" applyFill="1" applyBorder="1" applyAlignment="1">
      <alignment vertical="center"/>
    </xf>
    <xf numFmtId="9" fontId="163" fillId="0" borderId="224" xfId="5" applyFont="1" applyFill="1" applyBorder="1" applyAlignment="1">
      <alignment horizontal="center" vertical="center"/>
    </xf>
    <xf numFmtId="0" fontId="163" fillId="28" borderId="215" xfId="19" applyFont="1" applyFill="1" applyBorder="1"/>
    <xf numFmtId="0" fontId="163" fillId="0" borderId="228" xfId="19" applyFont="1" applyFill="1" applyBorder="1" applyAlignment="1">
      <alignment wrapText="1"/>
    </xf>
    <xf numFmtId="0" fontId="163" fillId="0" borderId="138" xfId="19" applyFont="1" applyFill="1" applyBorder="1" applyAlignment="1">
      <alignment horizontal="center"/>
    </xf>
    <xf numFmtId="2" fontId="163" fillId="0" borderId="138" xfId="19" applyNumberFormat="1" applyFont="1" applyFill="1" applyBorder="1" applyAlignment="1">
      <alignment horizontal="center"/>
    </xf>
    <xf numFmtId="44" fontId="163" fillId="30" borderId="138" xfId="143" applyFont="1" applyFill="1" applyBorder="1"/>
    <xf numFmtId="9" fontId="164" fillId="0" borderId="138" xfId="5" applyFont="1" applyFill="1" applyBorder="1" applyAlignment="1">
      <alignment horizontal="center"/>
    </xf>
    <xf numFmtId="2" fontId="163" fillId="0" borderId="220" xfId="143" applyNumberFormat="1" applyFont="1" applyFill="1" applyBorder="1" applyAlignment="1">
      <alignment horizontal="center"/>
    </xf>
    <xf numFmtId="0" fontId="163" fillId="0" borderId="228" xfId="19" applyFont="1" applyFill="1" applyBorder="1"/>
    <xf numFmtId="2" fontId="164" fillId="0" borderId="138" xfId="19" applyNumberFormat="1" applyFont="1" applyFill="1" applyBorder="1" applyAlignment="1">
      <alignment horizontal="center"/>
    </xf>
    <xf numFmtId="0" fontId="163" fillId="0" borderId="229" xfId="19" applyFont="1" applyFill="1" applyBorder="1"/>
    <xf numFmtId="0" fontId="163" fillId="0" borderId="223" xfId="19" applyFont="1" applyFill="1" applyBorder="1" applyAlignment="1">
      <alignment horizontal="center"/>
    </xf>
    <xf numFmtId="2" fontId="164" fillId="0" borderId="223" xfId="19" applyNumberFormat="1" applyFont="1" applyFill="1" applyBorder="1" applyAlignment="1">
      <alignment horizontal="center"/>
    </xf>
    <xf numFmtId="44" fontId="163" fillId="30" borderId="223" xfId="143" applyFont="1" applyFill="1" applyBorder="1"/>
    <xf numFmtId="0" fontId="163" fillId="28" borderId="215" xfId="19" applyFont="1" applyFill="1" applyBorder="1" applyAlignment="1">
      <alignment vertical="center"/>
    </xf>
    <xf numFmtId="2" fontId="163" fillId="0" borderId="220" xfId="143" applyNumberFormat="1" applyFont="1" applyFill="1" applyBorder="1" applyAlignment="1">
      <alignment horizontal="center" vertical="center"/>
    </xf>
    <xf numFmtId="0" fontId="163" fillId="0" borderId="229" xfId="19" applyFont="1" applyFill="1" applyBorder="1" applyAlignment="1">
      <alignment vertical="center" wrapText="1"/>
    </xf>
    <xf numFmtId="2" fontId="163" fillId="0" borderId="225" xfId="143" applyNumberFormat="1" applyFont="1" applyFill="1" applyBorder="1" applyAlignment="1">
      <alignment horizontal="center" vertical="center"/>
    </xf>
    <xf numFmtId="2" fontId="162" fillId="0" borderId="227" xfId="19" applyNumberFormat="1" applyFont="1" applyFill="1" applyBorder="1"/>
    <xf numFmtId="0" fontId="163" fillId="0" borderId="215" xfId="19" applyFont="1" applyFill="1" applyBorder="1" applyAlignment="1">
      <alignment horizontal="center"/>
    </xf>
    <xf numFmtId="0" fontId="163" fillId="0" borderId="215" xfId="19" applyFont="1" applyFill="1" applyBorder="1"/>
    <xf numFmtId="0" fontId="163" fillId="0" borderId="229" xfId="19" applyFont="1" applyFill="1" applyBorder="1" applyAlignment="1">
      <alignment wrapText="1"/>
    </xf>
    <xf numFmtId="0" fontId="9" fillId="0" borderId="208" xfId="19" applyFill="1" applyBorder="1"/>
    <xf numFmtId="0" fontId="163" fillId="0" borderId="0" xfId="19" applyFont="1" applyFill="1" applyBorder="1"/>
    <xf numFmtId="44" fontId="163" fillId="0" borderId="149" xfId="143" applyFont="1" applyFill="1" applyBorder="1"/>
    <xf numFmtId="4" fontId="163" fillId="0" borderId="149" xfId="19" applyNumberFormat="1" applyFont="1" applyFill="1" applyBorder="1"/>
    <xf numFmtId="2" fontId="164" fillId="0" borderId="147" xfId="19" applyNumberFormat="1" applyFont="1" applyFill="1" applyBorder="1" applyAlignment="1">
      <alignment horizontal="center"/>
    </xf>
    <xf numFmtId="44" fontId="163" fillId="0" borderId="237" xfId="143" applyFont="1" applyFill="1" applyBorder="1"/>
    <xf numFmtId="9" fontId="164" fillId="0" borderId="149" xfId="5" applyFont="1" applyFill="1" applyBorder="1" applyAlignment="1">
      <alignment horizontal="center"/>
    </xf>
    <xf numFmtId="2" fontId="163" fillId="0" borderId="0" xfId="143" applyNumberFormat="1" applyFont="1" applyFill="1" applyBorder="1" applyAlignment="1">
      <alignment horizontal="center" vertical="center"/>
    </xf>
    <xf numFmtId="0" fontId="9" fillId="0" borderId="209" xfId="19" applyFill="1" applyBorder="1"/>
    <xf numFmtId="0" fontId="9" fillId="0" borderId="0" xfId="19" applyFill="1"/>
    <xf numFmtId="0" fontId="163" fillId="0" borderId="142" xfId="19" applyFont="1" applyFill="1" applyBorder="1" applyAlignment="1">
      <alignment horizontal="center"/>
    </xf>
    <xf numFmtId="0" fontId="163" fillId="0" borderId="238" xfId="19" applyFont="1" applyFill="1" applyBorder="1" applyAlignment="1">
      <alignment horizontal="center"/>
    </xf>
    <xf numFmtId="44" fontId="32" fillId="0" borderId="239" xfId="143" applyFont="1" applyBorder="1"/>
    <xf numFmtId="4" fontId="32" fillId="47" borderId="239" xfId="143" applyNumberFormat="1" applyFont="1" applyFill="1" applyBorder="1"/>
    <xf numFmtId="9" fontId="32" fillId="0" borderId="239" xfId="5" applyFont="1" applyBorder="1" applyAlignment="1">
      <alignment horizontal="center"/>
    </xf>
    <xf numFmtId="44" fontId="32" fillId="46" borderId="239" xfId="143" applyFont="1" applyFill="1" applyBorder="1"/>
    <xf numFmtId="9" fontId="32" fillId="0" borderId="239" xfId="19" applyNumberFormat="1" applyFont="1" applyBorder="1" applyAlignment="1">
      <alignment horizontal="center"/>
    </xf>
    <xf numFmtId="2" fontId="11" fillId="0" borderId="239" xfId="143" applyNumberFormat="1" applyFont="1" applyFill="1" applyBorder="1" applyAlignment="1">
      <alignment horizontal="center"/>
    </xf>
    <xf numFmtId="44" fontId="40" fillId="0" borderId="0" xfId="19" applyNumberFormat="1" applyFont="1" applyFill="1"/>
    <xf numFmtId="0" fontId="40" fillId="0" borderId="0" xfId="19" applyFont="1" applyFill="1"/>
    <xf numFmtId="44" fontId="32" fillId="0" borderId="0" xfId="143" applyFont="1" applyBorder="1"/>
    <xf numFmtId="4" fontId="32" fillId="0" borderId="0" xfId="143" applyNumberFormat="1" applyFont="1" applyFill="1" applyBorder="1"/>
    <xf numFmtId="9" fontId="32" fillId="0" borderId="0" xfId="5" applyFont="1" applyBorder="1" applyAlignment="1">
      <alignment horizontal="center"/>
    </xf>
    <xf numFmtId="44" fontId="32" fillId="0" borderId="0" xfId="143" applyFont="1" applyFill="1" applyBorder="1"/>
    <xf numFmtId="9" fontId="32" fillId="0" borderId="0" xfId="19" applyNumberFormat="1" applyFont="1" applyBorder="1" applyAlignment="1">
      <alignment horizontal="center"/>
    </xf>
    <xf numFmtId="2" fontId="11" fillId="0" borderId="0" xfId="143" applyNumberFormat="1" applyFont="1" applyFill="1" applyBorder="1" applyAlignment="1">
      <alignment horizontal="center"/>
    </xf>
    <xf numFmtId="0" fontId="9" fillId="0" borderId="240" xfId="19" applyBorder="1"/>
    <xf numFmtId="0" fontId="11" fillId="0" borderId="241" xfId="19" applyFont="1" applyBorder="1"/>
    <xf numFmtId="44" fontId="11" fillId="0" borderId="241" xfId="143" applyFont="1" applyBorder="1"/>
    <xf numFmtId="4" fontId="11" fillId="0" borderId="241" xfId="19" applyNumberFormat="1" applyFont="1" applyBorder="1"/>
    <xf numFmtId="0" fontId="32" fillId="0" borderId="241" xfId="19" applyFont="1" applyBorder="1" applyAlignment="1">
      <alignment horizontal="center"/>
    </xf>
    <xf numFmtId="2" fontId="11" fillId="0" borderId="241" xfId="143" applyNumberFormat="1" applyFont="1" applyBorder="1" applyAlignment="1">
      <alignment horizontal="center"/>
    </xf>
    <xf numFmtId="0" fontId="9" fillId="0" borderId="242" xfId="19" applyBorder="1"/>
    <xf numFmtId="0" fontId="9" fillId="0" borderId="11" xfId="19" applyBorder="1"/>
    <xf numFmtId="44" fontId="11" fillId="0" borderId="0" xfId="143" applyFont="1" applyBorder="1"/>
    <xf numFmtId="4" fontId="11" fillId="0" borderId="0" xfId="19" applyNumberFormat="1" applyFont="1" applyBorder="1"/>
    <xf numFmtId="2" fontId="11" fillId="0" borderId="0" xfId="143" applyNumberFormat="1" applyFont="1" applyBorder="1" applyAlignment="1">
      <alignment horizontal="center"/>
    </xf>
    <xf numFmtId="0" fontId="9" fillId="0" borderId="12" xfId="19" applyBorder="1"/>
    <xf numFmtId="9" fontId="9" fillId="0" borderId="0" xfId="5"/>
    <xf numFmtId="179" fontId="11" fillId="0" borderId="138" xfId="19" applyNumberFormat="1" applyFont="1" applyBorder="1"/>
    <xf numFmtId="44" fontId="32" fillId="0" borderId="138" xfId="19" applyNumberFormat="1" applyFont="1" applyBorder="1" applyAlignment="1">
      <alignment horizontal="center"/>
    </xf>
    <xf numFmtId="44" fontId="49" fillId="0" borderId="138" xfId="19" applyNumberFormat="1" applyFont="1" applyBorder="1" applyAlignment="1">
      <alignment horizontal="center"/>
    </xf>
    <xf numFmtId="9" fontId="9" fillId="0" borderId="0" xfId="5" applyFont="1" applyBorder="1" applyAlignment="1">
      <alignment horizontal="center"/>
    </xf>
    <xf numFmtId="0" fontId="23" fillId="0" borderId="0" xfId="19" applyFont="1" applyBorder="1"/>
    <xf numFmtId="0" fontId="12" fillId="0" borderId="0" xfId="19" applyFont="1" applyBorder="1"/>
    <xf numFmtId="44" fontId="12" fillId="0" borderId="0" xfId="143" applyFont="1" applyBorder="1"/>
    <xf numFmtId="4" fontId="12" fillId="0" borderId="0" xfId="19" applyNumberFormat="1" applyFont="1" applyBorder="1"/>
    <xf numFmtId="0" fontId="23" fillId="0" borderId="0" xfId="19" applyFont="1" applyBorder="1" applyAlignment="1">
      <alignment horizontal="center"/>
    </xf>
    <xf numFmtId="2" fontId="12" fillId="0" borderId="0" xfId="143" applyNumberFormat="1" applyFont="1" applyBorder="1" applyAlignment="1">
      <alignment horizontal="center"/>
    </xf>
    <xf numFmtId="44" fontId="11" fillId="47" borderId="10" xfId="143" applyFont="1" applyFill="1" applyBorder="1" applyAlignment="1">
      <alignment vertical="center"/>
    </xf>
    <xf numFmtId="9" fontId="12" fillId="47" borderId="10" xfId="143" applyNumberFormat="1" applyFont="1" applyFill="1" applyBorder="1" applyAlignment="1">
      <alignment vertical="center"/>
    </xf>
    <xf numFmtId="44" fontId="11" fillId="0" borderId="10" xfId="143" applyFont="1" applyBorder="1" applyAlignment="1">
      <alignment horizontal="right" vertical="center"/>
    </xf>
    <xf numFmtId="9" fontId="11" fillId="0" borderId="10" xfId="143" applyNumberFormat="1" applyFont="1" applyBorder="1" applyAlignment="1">
      <alignment horizontal="right" vertical="center"/>
    </xf>
    <xf numFmtId="10" fontId="12" fillId="47" borderId="10" xfId="143" applyNumberFormat="1" applyFont="1" applyFill="1" applyBorder="1" applyAlignment="1">
      <alignment vertical="center"/>
    </xf>
    <xf numFmtId="44" fontId="9" fillId="0" borderId="0" xfId="19" applyNumberFormat="1"/>
    <xf numFmtId="197" fontId="9" fillId="0" borderId="0" xfId="5" applyNumberFormat="1"/>
    <xf numFmtId="0" fontId="12" fillId="0" borderId="11" xfId="19" applyFont="1" applyBorder="1"/>
    <xf numFmtId="44" fontId="12" fillId="47" borderId="10" xfId="143" applyFont="1" applyFill="1" applyBorder="1" applyAlignment="1">
      <alignment vertical="center"/>
    </xf>
    <xf numFmtId="44" fontId="32" fillId="28" borderId="10" xfId="143" applyFont="1" applyFill="1" applyBorder="1" applyAlignment="1">
      <alignment vertical="center"/>
    </xf>
    <xf numFmtId="9" fontId="32" fillId="28" borderId="10" xfId="5" applyFont="1" applyFill="1" applyBorder="1" applyAlignment="1">
      <alignment vertical="center"/>
    </xf>
    <xf numFmtId="0" fontId="12" fillId="0" borderId="12" xfId="19" applyFont="1" applyBorder="1"/>
    <xf numFmtId="0" fontId="12" fillId="0" borderId="0" xfId="19" applyFont="1"/>
    <xf numFmtId="44" fontId="12" fillId="0" borderId="10" xfId="143" applyFont="1" applyBorder="1" applyAlignment="1">
      <alignment vertical="center"/>
    </xf>
    <xf numFmtId="10" fontId="12" fillId="0" borderId="10" xfId="143" applyNumberFormat="1" applyFont="1" applyBorder="1" applyAlignment="1">
      <alignment vertical="center"/>
    </xf>
    <xf numFmtId="2" fontId="11" fillId="0" borderId="0" xfId="19" applyNumberFormat="1" applyFont="1" applyBorder="1" applyAlignment="1">
      <alignment horizontal="right" vertical="center" wrapText="1"/>
    </xf>
    <xf numFmtId="0" fontId="11" fillId="0" borderId="0" xfId="19" applyFont="1" applyBorder="1" applyAlignment="1">
      <alignment horizontal="right" vertical="center" wrapText="1"/>
    </xf>
    <xf numFmtId="44" fontId="11" fillId="0" borderId="0" xfId="143" applyFont="1" applyBorder="1" applyAlignment="1">
      <alignment horizontal="right" vertical="center"/>
    </xf>
    <xf numFmtId="9" fontId="11" fillId="0" borderId="0" xfId="143" applyNumberFormat="1" applyFont="1" applyBorder="1" applyAlignment="1">
      <alignment horizontal="right" vertical="center"/>
    </xf>
    <xf numFmtId="9" fontId="12" fillId="0" borderId="0" xfId="5" applyFont="1"/>
    <xf numFmtId="44" fontId="11" fillId="0" borderId="0" xfId="143" applyFont="1" applyBorder="1" applyAlignment="1">
      <alignment horizontal="right"/>
    </xf>
    <xf numFmtId="0" fontId="11" fillId="0" borderId="0" xfId="19" applyFont="1" applyBorder="1" applyAlignment="1">
      <alignment horizontal="right"/>
    </xf>
    <xf numFmtId="44" fontId="32" fillId="0" borderId="0" xfId="143" applyFont="1" applyFill="1" applyBorder="1" applyAlignment="1"/>
    <xf numFmtId="9" fontId="32" fillId="0" borderId="0" xfId="5" applyFont="1" applyFill="1" applyBorder="1" applyAlignment="1"/>
    <xf numFmtId="0" fontId="40" fillId="0" borderId="0" xfId="19" applyFont="1" applyAlignment="1">
      <alignment horizontal="center"/>
    </xf>
    <xf numFmtId="44" fontId="9" fillId="0" borderId="0" xfId="143" applyFont="1"/>
    <xf numFmtId="9" fontId="12" fillId="0" borderId="10" xfId="143" applyNumberFormat="1" applyFont="1" applyBorder="1" applyAlignment="1">
      <alignment horizontal="right" vertical="center"/>
    </xf>
    <xf numFmtId="2" fontId="11" fillId="0" borderId="10" xfId="19" applyNumberFormat="1" applyFont="1" applyBorder="1" applyAlignment="1">
      <alignment vertical="center"/>
    </xf>
    <xf numFmtId="9" fontId="12" fillId="0" borderId="10" xfId="143" applyNumberFormat="1" applyFont="1" applyBorder="1" applyAlignment="1">
      <alignment vertical="center"/>
    </xf>
    <xf numFmtId="0" fontId="32" fillId="28" borderId="10" xfId="19" applyFont="1" applyFill="1" applyBorder="1" applyAlignment="1">
      <alignment horizontal="center" vertical="center"/>
    </xf>
    <xf numFmtId="2" fontId="11" fillId="0" borderId="0" xfId="19" applyNumberFormat="1" applyFont="1" applyBorder="1" applyAlignment="1">
      <alignment vertical="center"/>
    </xf>
    <xf numFmtId="9" fontId="12" fillId="0" borderId="0" xfId="143" applyNumberFormat="1" applyFont="1" applyBorder="1" applyAlignment="1">
      <alignment vertical="center"/>
    </xf>
    <xf numFmtId="0" fontId="9" fillId="0" borderId="11" xfId="19" applyBorder="1" applyAlignment="1">
      <alignment vertical="center"/>
    </xf>
    <xf numFmtId="9" fontId="12" fillId="0" borderId="10" xfId="5" applyNumberFormat="1" applyFont="1" applyBorder="1" applyAlignment="1">
      <alignment vertical="center"/>
    </xf>
    <xf numFmtId="4" fontId="9" fillId="0" borderId="0" xfId="19" applyNumberFormat="1" applyBorder="1" applyAlignment="1">
      <alignment vertical="center"/>
    </xf>
    <xf numFmtId="2" fontId="9" fillId="0" borderId="0" xfId="143" applyNumberFormat="1" applyFont="1" applyBorder="1" applyAlignment="1">
      <alignment horizontal="center" vertical="center"/>
    </xf>
    <xf numFmtId="0" fontId="9" fillId="0" borderId="12" xfId="19" applyBorder="1" applyAlignment="1">
      <alignment vertical="center"/>
    </xf>
    <xf numFmtId="0" fontId="9" fillId="0" borderId="0" xfId="19" applyAlignment="1">
      <alignment vertical="center"/>
    </xf>
    <xf numFmtId="44" fontId="9" fillId="0" borderId="10" xfId="143" applyFont="1" applyBorder="1" applyAlignment="1">
      <alignment vertical="center"/>
    </xf>
    <xf numFmtId="9" fontId="9" fillId="0" borderId="10" xfId="5" applyNumberFormat="1" applyFont="1" applyBorder="1" applyAlignment="1">
      <alignment vertical="center"/>
    </xf>
    <xf numFmtId="44" fontId="12" fillId="0" borderId="10" xfId="143" applyFont="1" applyBorder="1"/>
    <xf numFmtId="9" fontId="12" fillId="0" borderId="10" xfId="5" applyNumberFormat="1" applyFont="1" applyBorder="1"/>
    <xf numFmtId="44" fontId="11" fillId="0" borderId="10" xfId="143" applyFont="1" applyBorder="1"/>
    <xf numFmtId="2" fontId="11" fillId="0" borderId="0" xfId="19" applyNumberFormat="1" applyFont="1" applyBorder="1" applyAlignment="1">
      <alignment horizontal="right" vertical="center"/>
    </xf>
    <xf numFmtId="0" fontId="11" fillId="0" borderId="0" xfId="19" applyFont="1" applyBorder="1" applyAlignment="1">
      <alignment horizontal="right" vertical="center"/>
    </xf>
    <xf numFmtId="44" fontId="32" fillId="28" borderId="10" xfId="143" applyFont="1" applyFill="1" applyBorder="1"/>
    <xf numFmtId="9" fontId="23" fillId="28" borderId="10" xfId="5" applyFont="1" applyFill="1" applyBorder="1"/>
    <xf numFmtId="0" fontId="40" fillId="0" borderId="3" xfId="19" applyFont="1" applyBorder="1"/>
    <xf numFmtId="0" fontId="9" fillId="0" borderId="4" xfId="19" applyBorder="1"/>
    <xf numFmtId="44" fontId="9" fillId="0" borderId="4" xfId="143" applyFont="1" applyBorder="1"/>
    <xf numFmtId="4" fontId="9" fillId="0" borderId="4" xfId="19" applyNumberFormat="1" applyBorder="1"/>
    <xf numFmtId="0" fontId="40" fillId="0" borderId="4" xfId="19" applyFont="1" applyBorder="1" applyAlignment="1">
      <alignment horizontal="center"/>
    </xf>
    <xf numFmtId="2" fontId="9" fillId="0" borderId="6" xfId="143" applyNumberFormat="1" applyFont="1" applyBorder="1" applyAlignment="1">
      <alignment horizontal="center"/>
    </xf>
    <xf numFmtId="2" fontId="9" fillId="0" borderId="12" xfId="143" applyNumberFormat="1" applyFont="1" applyBorder="1" applyAlignment="1">
      <alignment horizontal="center"/>
    </xf>
    <xf numFmtId="0" fontId="9" fillId="0" borderId="7" xfId="19" applyBorder="1"/>
    <xf numFmtId="44" fontId="9" fillId="0" borderId="7" xfId="143" applyFont="1" applyBorder="1"/>
    <xf numFmtId="0" fontId="40" fillId="0" borderId="7" xfId="19" applyFont="1" applyBorder="1" applyAlignment="1">
      <alignment horizontal="center"/>
    </xf>
    <xf numFmtId="0" fontId="9" fillId="0" borderId="13" xfId="19" applyBorder="1"/>
    <xf numFmtId="4" fontId="9" fillId="0" borderId="7" xfId="19" applyNumberFormat="1" applyBorder="1"/>
    <xf numFmtId="2" fontId="9" fillId="0" borderId="8" xfId="143" applyNumberFormat="1" applyFont="1" applyBorder="1" applyAlignment="1">
      <alignment horizontal="center"/>
    </xf>
    <xf numFmtId="2" fontId="9" fillId="0" borderId="7" xfId="143" applyNumberFormat="1" applyFont="1" applyBorder="1" applyAlignment="1">
      <alignment horizontal="center"/>
    </xf>
    <xf numFmtId="0" fontId="9" fillId="0" borderId="8" xfId="19" applyBorder="1"/>
    <xf numFmtId="2" fontId="9" fillId="0" borderId="0" xfId="143" applyNumberFormat="1" applyFont="1" applyAlignment="1">
      <alignment horizontal="center"/>
    </xf>
    <xf numFmtId="181" fontId="40" fillId="3" borderId="153" xfId="19" applyNumberFormat="1" applyFont="1" applyFill="1" applyBorder="1" applyAlignment="1">
      <alignment horizontal="center"/>
    </xf>
    <xf numFmtId="187" fontId="40" fillId="3" borderId="152" xfId="19" applyNumberFormat="1" applyFont="1" applyFill="1" applyBorder="1" applyAlignment="1">
      <alignment horizontal="right"/>
    </xf>
    <xf numFmtId="4" fontId="40" fillId="3" borderId="138" xfId="2" applyNumberFormat="1" applyFont="1" applyFill="1" applyBorder="1" applyAlignment="1">
      <alignment horizontal="right"/>
    </xf>
    <xf numFmtId="187" fontId="40" fillId="3" borderId="138" xfId="19" applyNumberFormat="1" applyFont="1" applyFill="1" applyBorder="1" applyAlignment="1"/>
    <xf numFmtId="0" fontId="40" fillId="33" borderId="17" xfId="147" applyFont="1" applyFill="1" applyBorder="1" applyAlignment="1" applyProtection="1">
      <alignment horizontal="center" vertical="center"/>
      <protection hidden="1"/>
    </xf>
    <xf numFmtId="0" fontId="40" fillId="33" borderId="47" xfId="147" applyFont="1" applyFill="1" applyBorder="1" applyAlignment="1" applyProtection="1">
      <alignment horizontal="center" vertical="center"/>
      <protection hidden="1"/>
    </xf>
    <xf numFmtId="0" fontId="40" fillId="33" borderId="18" xfId="147" applyFont="1" applyFill="1" applyBorder="1" applyAlignment="1" applyProtection="1">
      <alignment horizontal="center" vertical="center"/>
      <protection hidden="1"/>
    </xf>
    <xf numFmtId="0" fontId="78" fillId="34" borderId="42" xfId="147" applyFont="1" applyFill="1" applyBorder="1" applyAlignment="1" applyProtection="1">
      <alignment horizontal="center" vertical="center"/>
      <protection hidden="1"/>
    </xf>
    <xf numFmtId="0" fontId="78" fillId="34" borderId="43" xfId="147" applyFont="1" applyFill="1" applyBorder="1" applyAlignment="1" applyProtection="1">
      <alignment horizontal="center" vertical="center"/>
      <protection hidden="1"/>
    </xf>
    <xf numFmtId="0" fontId="78" fillId="34" borderId="44" xfId="147" applyFont="1" applyFill="1" applyBorder="1" applyAlignment="1" applyProtection="1">
      <alignment horizontal="center" vertical="center"/>
      <protection hidden="1"/>
    </xf>
    <xf numFmtId="0" fontId="40" fillId="0" borderId="42" xfId="147" applyFont="1" applyFill="1" applyBorder="1" applyAlignment="1" applyProtection="1">
      <alignment horizontal="center" vertical="center" wrapText="1"/>
      <protection hidden="1"/>
    </xf>
    <xf numFmtId="0" fontId="40" fillId="0" borderId="43" xfId="147" applyFont="1" applyFill="1" applyBorder="1" applyAlignment="1" applyProtection="1">
      <alignment horizontal="center" vertical="center" wrapText="1"/>
      <protection hidden="1"/>
    </xf>
    <xf numFmtId="175" fontId="9" fillId="0" borderId="43" xfId="147" applyNumberFormat="1" applyFont="1" applyFill="1" applyBorder="1" applyAlignment="1" applyProtection="1">
      <alignment horizontal="center" vertical="center" wrapText="1"/>
      <protection locked="0" hidden="1"/>
    </xf>
    <xf numFmtId="175" fontId="9" fillId="0" borderId="115" xfId="147" applyNumberFormat="1" applyFont="1" applyFill="1" applyBorder="1" applyAlignment="1" applyProtection="1">
      <alignment horizontal="center" vertical="center" wrapText="1"/>
      <protection locked="0" hidden="1"/>
    </xf>
    <xf numFmtId="0" fontId="9" fillId="0" borderId="43" xfId="147" applyFont="1" applyFill="1" applyBorder="1" applyAlignment="1" applyProtection="1">
      <alignment horizontal="center" vertical="center" wrapText="1"/>
      <protection locked="0" hidden="1"/>
    </xf>
    <xf numFmtId="0" fontId="9" fillId="0" borderId="44" xfId="147" applyFont="1" applyFill="1" applyBorder="1" applyAlignment="1" applyProtection="1">
      <alignment horizontal="center" vertical="center" wrapText="1"/>
      <protection locked="0" hidden="1"/>
    </xf>
    <xf numFmtId="0" fontId="78" fillId="34" borderId="17" xfId="147" applyFont="1" applyFill="1" applyBorder="1" applyAlignment="1" applyProtection="1">
      <alignment horizontal="center" vertical="center"/>
      <protection hidden="1"/>
    </xf>
    <xf numFmtId="0" fontId="78" fillId="34" borderId="47" xfId="147" applyFont="1" applyFill="1" applyBorder="1" applyAlignment="1" applyProtection="1">
      <alignment horizontal="center" vertical="center"/>
      <protection hidden="1"/>
    </xf>
    <xf numFmtId="0" fontId="78" fillId="34" borderId="18" xfId="147" applyFont="1" applyFill="1" applyBorder="1" applyAlignment="1" applyProtection="1">
      <alignment horizontal="center" vertical="center"/>
      <protection hidden="1"/>
    </xf>
    <xf numFmtId="0" fontId="40" fillId="0" borderId="45" xfId="147" applyFont="1" applyFill="1" applyBorder="1" applyAlignment="1" applyProtection="1">
      <alignment horizontal="center" vertical="center" wrapText="1"/>
      <protection hidden="1"/>
    </xf>
    <xf numFmtId="0" fontId="40" fillId="0" borderId="181" xfId="147" applyFont="1" applyFill="1" applyBorder="1" applyAlignment="1" applyProtection="1">
      <alignment horizontal="center" vertical="center" wrapText="1"/>
      <protection hidden="1"/>
    </xf>
    <xf numFmtId="0" fontId="9" fillId="0" borderId="181" xfId="147" applyFont="1" applyFill="1" applyBorder="1" applyAlignment="1" applyProtection="1">
      <alignment horizontal="center" vertical="center" wrapText="1"/>
      <protection locked="0" hidden="1"/>
    </xf>
    <xf numFmtId="0" fontId="40" fillId="0" borderId="116" xfId="147" applyFont="1" applyFill="1" applyBorder="1" applyAlignment="1" applyProtection="1">
      <alignment horizontal="center" vertical="center" wrapText="1"/>
      <protection hidden="1"/>
    </xf>
    <xf numFmtId="49" fontId="9" fillId="0" borderId="181" xfId="147" quotePrefix="1" applyNumberFormat="1" applyFont="1" applyFill="1" applyBorder="1" applyAlignment="1" applyProtection="1">
      <alignment horizontal="center" vertical="center" wrapText="1"/>
      <protection locked="0" hidden="1"/>
    </xf>
    <xf numFmtId="49" fontId="9" fillId="0" borderId="181" xfId="147" applyNumberFormat="1" applyFont="1" applyFill="1" applyBorder="1" applyAlignment="1" applyProtection="1">
      <alignment horizontal="center" vertical="center" wrapText="1"/>
      <protection locked="0" hidden="1"/>
    </xf>
    <xf numFmtId="49" fontId="9" fillId="0" borderId="46" xfId="147" applyNumberFormat="1" applyFont="1" applyFill="1" applyBorder="1" applyAlignment="1" applyProtection="1">
      <alignment horizontal="center" vertical="center" wrapText="1"/>
      <protection locked="0" hidden="1"/>
    </xf>
    <xf numFmtId="0" fontId="78" fillId="34" borderId="45" xfId="147" applyFont="1" applyFill="1" applyBorder="1" applyAlignment="1" applyProtection="1">
      <alignment horizontal="center" vertical="center"/>
      <protection hidden="1"/>
    </xf>
    <xf numFmtId="0" fontId="78" fillId="34" borderId="181" xfId="147" applyFont="1" applyFill="1" applyBorder="1" applyAlignment="1" applyProtection="1">
      <alignment horizontal="center" vertical="center"/>
      <protection hidden="1"/>
    </xf>
    <xf numFmtId="0" fontId="78" fillId="34" borderId="46" xfId="147" applyFont="1" applyFill="1" applyBorder="1" applyAlignment="1" applyProtection="1">
      <alignment horizontal="center" vertical="center"/>
      <protection hidden="1"/>
    </xf>
    <xf numFmtId="0" fontId="40" fillId="0" borderId="123" xfId="147" applyFont="1" applyFill="1" applyBorder="1" applyAlignment="1" applyProtection="1">
      <alignment horizontal="center" vertical="center"/>
      <protection hidden="1"/>
    </xf>
    <xf numFmtId="0" fontId="40" fillId="0" borderId="118" xfId="147" applyFont="1" applyFill="1" applyBorder="1" applyAlignment="1" applyProtection="1">
      <alignment horizontal="center" vertical="center"/>
      <protection hidden="1"/>
    </xf>
    <xf numFmtId="0" fontId="40" fillId="0" borderId="119" xfId="147" applyFont="1" applyFill="1" applyBorder="1" applyAlignment="1" applyProtection="1">
      <alignment horizontal="center" vertical="center"/>
      <protection hidden="1"/>
    </xf>
    <xf numFmtId="0" fontId="9" fillId="0" borderId="123" xfId="147" applyFont="1" applyFill="1" applyBorder="1" applyAlignment="1" applyProtection="1">
      <alignment horizontal="center" vertical="center"/>
      <protection locked="0" hidden="1"/>
    </xf>
    <xf numFmtId="0" fontId="9" fillId="0" borderId="118" xfId="147" applyFont="1" applyFill="1" applyBorder="1" applyAlignment="1" applyProtection="1">
      <alignment horizontal="center" vertical="center"/>
      <protection locked="0" hidden="1"/>
    </xf>
    <xf numFmtId="0" fontId="9" fillId="0" borderId="119" xfId="147" applyFont="1" applyFill="1" applyBorder="1" applyAlignment="1" applyProtection="1">
      <alignment horizontal="center" vertical="center"/>
      <protection locked="0" hidden="1"/>
    </xf>
    <xf numFmtId="0" fontId="40" fillId="0" borderId="123" xfId="147" applyFont="1" applyFill="1" applyBorder="1" applyAlignment="1" applyProtection="1">
      <alignment horizontal="center" vertical="center" wrapText="1"/>
      <protection hidden="1"/>
    </xf>
    <xf numFmtId="0" fontId="40" fillId="0" borderId="118" xfId="147" applyFont="1" applyFill="1" applyBorder="1" applyAlignment="1" applyProtection="1">
      <alignment horizontal="center" vertical="center" wrapText="1"/>
      <protection hidden="1"/>
    </xf>
    <xf numFmtId="0" fontId="40" fillId="0" borderId="119" xfId="147" applyFont="1" applyFill="1" applyBorder="1" applyAlignment="1" applyProtection="1">
      <alignment horizontal="center" vertical="center" wrapText="1"/>
      <protection hidden="1"/>
    </xf>
    <xf numFmtId="10" fontId="9" fillId="0" borderId="123" xfId="148" applyNumberFormat="1" applyFont="1" applyFill="1" applyBorder="1" applyAlignment="1" applyProtection="1">
      <alignment horizontal="center" vertical="center"/>
      <protection hidden="1"/>
    </xf>
    <xf numFmtId="10" fontId="9" fillId="0" borderId="118" xfId="148" applyNumberFormat="1" applyFont="1" applyFill="1" applyBorder="1" applyAlignment="1" applyProtection="1">
      <alignment horizontal="center" vertical="center"/>
      <protection hidden="1"/>
    </xf>
    <xf numFmtId="10" fontId="9" fillId="0" borderId="119" xfId="148" applyNumberFormat="1" applyFont="1" applyFill="1" applyBorder="1" applyAlignment="1" applyProtection="1">
      <alignment horizontal="center" vertical="center"/>
      <protection hidden="1"/>
    </xf>
    <xf numFmtId="0" fontId="49" fillId="0" borderId="42" xfId="147" applyFont="1" applyFill="1" applyBorder="1" applyAlignment="1" applyProtection="1">
      <alignment horizontal="center" vertical="center" wrapText="1"/>
      <protection locked="0" hidden="1"/>
    </xf>
    <xf numFmtId="0" fontId="49" fillId="0" borderId="43" xfId="147" applyFont="1" applyFill="1" applyBorder="1" applyAlignment="1" applyProtection="1">
      <alignment horizontal="center" vertical="center" wrapText="1"/>
      <protection locked="0" hidden="1"/>
    </xf>
    <xf numFmtId="0" fontId="49" fillId="0" borderId="44" xfId="147" applyFont="1" applyFill="1" applyBorder="1" applyAlignment="1" applyProtection="1">
      <alignment horizontal="center" vertical="center" wrapText="1"/>
      <protection locked="0" hidden="1"/>
    </xf>
    <xf numFmtId="0" fontId="49" fillId="0" borderId="113" xfId="147" applyFont="1" applyFill="1" applyBorder="1" applyAlignment="1" applyProtection="1">
      <alignment horizontal="center" vertical="center" wrapText="1"/>
      <protection locked="0" hidden="1"/>
    </xf>
    <xf numFmtId="0" fontId="49" fillId="0" borderId="0" xfId="147" applyFont="1" applyFill="1" applyBorder="1" applyAlignment="1" applyProtection="1">
      <alignment horizontal="center" vertical="center" wrapText="1"/>
      <protection locked="0" hidden="1"/>
    </xf>
    <xf numFmtId="0" fontId="49" fillId="0" borderId="114" xfId="147" applyFont="1" applyFill="1" applyBorder="1" applyAlignment="1" applyProtection="1">
      <alignment horizontal="center" vertical="center" wrapText="1"/>
      <protection locked="0" hidden="1"/>
    </xf>
    <xf numFmtId="0" fontId="49" fillId="0" borderId="45" xfId="147" applyFont="1" applyFill="1" applyBorder="1" applyAlignment="1" applyProtection="1">
      <alignment horizontal="center" vertical="center" wrapText="1"/>
      <protection locked="0" hidden="1"/>
    </xf>
    <xf numFmtId="0" fontId="49" fillId="0" borderId="181" xfId="147" applyFont="1" applyFill="1" applyBorder="1" applyAlignment="1" applyProtection="1">
      <alignment horizontal="center" vertical="center" wrapText="1"/>
      <protection locked="0" hidden="1"/>
    </xf>
    <xf numFmtId="0" fontId="49" fillId="0" borderId="46" xfId="147" applyFont="1" applyFill="1" applyBorder="1" applyAlignment="1" applyProtection="1">
      <alignment horizontal="center" vertical="center" wrapText="1"/>
      <protection locked="0" hidden="1"/>
    </xf>
    <xf numFmtId="0" fontId="40" fillId="31" borderId="121" xfId="147" applyFont="1" applyFill="1" applyBorder="1" applyAlignment="1" applyProtection="1">
      <alignment vertical="center"/>
      <protection hidden="1"/>
    </xf>
    <xf numFmtId="0" fontId="40" fillId="31" borderId="134" xfId="147" applyFont="1" applyFill="1" applyBorder="1" applyAlignment="1" applyProtection="1">
      <alignment vertical="center"/>
      <protection hidden="1"/>
    </xf>
    <xf numFmtId="0" fontId="40" fillId="31" borderId="126" xfId="147" applyFont="1" applyFill="1" applyBorder="1" applyAlignment="1" applyProtection="1">
      <alignment vertical="center"/>
      <protection hidden="1"/>
    </xf>
    <xf numFmtId="0" fontId="40" fillId="31" borderId="122" xfId="147" applyFont="1" applyFill="1" applyBorder="1" applyAlignment="1" applyProtection="1">
      <alignment vertical="center"/>
      <protection hidden="1"/>
    </xf>
    <xf numFmtId="0" fontId="40" fillId="0" borderId="121" xfId="147" applyFont="1" applyFill="1" applyBorder="1" applyAlignment="1" applyProtection="1">
      <alignment vertical="center"/>
      <protection hidden="1"/>
    </xf>
    <xf numFmtId="0" fontId="40" fillId="0" borderId="134" xfId="147" applyFont="1" applyFill="1" applyBorder="1" applyAlignment="1" applyProtection="1">
      <alignment vertical="center"/>
      <protection hidden="1"/>
    </xf>
    <xf numFmtId="0" fontId="40" fillId="0" borderId="126" xfId="147" applyFont="1" applyFill="1" applyBorder="1" applyAlignment="1" applyProtection="1">
      <alignment vertical="center"/>
      <protection hidden="1"/>
    </xf>
    <xf numFmtId="186" fontId="81" fillId="0" borderId="122" xfId="147" applyNumberFormat="1" applyFont="1" applyFill="1" applyBorder="1" applyAlignment="1" applyProtection="1">
      <alignment vertical="center"/>
      <protection locked="0" hidden="1"/>
    </xf>
    <xf numFmtId="186" fontId="81" fillId="0" borderId="121" xfId="147" applyNumberFormat="1" applyFont="1" applyFill="1" applyBorder="1" applyAlignment="1" applyProtection="1">
      <alignment horizontal="center" vertical="center"/>
      <protection hidden="1"/>
    </xf>
    <xf numFmtId="186" fontId="81" fillId="0" borderId="134" xfId="147" applyNumberFormat="1" applyFont="1" applyFill="1" applyBorder="1" applyAlignment="1" applyProtection="1">
      <alignment horizontal="center" vertical="center"/>
      <protection hidden="1"/>
    </xf>
    <xf numFmtId="186" fontId="81" fillId="0" borderId="126" xfId="147" applyNumberFormat="1" applyFont="1" applyFill="1" applyBorder="1" applyAlignment="1" applyProtection="1">
      <alignment horizontal="center" vertical="center"/>
      <protection hidden="1"/>
    </xf>
    <xf numFmtId="186" fontId="81" fillId="0" borderId="121" xfId="147" applyNumberFormat="1" applyFont="1" applyFill="1" applyBorder="1" applyAlignment="1" applyProtection="1">
      <alignment horizontal="center" vertical="center"/>
      <protection locked="0" hidden="1"/>
    </xf>
    <xf numFmtId="186" fontId="81" fillId="0" borderId="134" xfId="147" applyNumberFormat="1" applyFont="1" applyFill="1" applyBorder="1" applyAlignment="1" applyProtection="1">
      <alignment horizontal="center" vertical="center"/>
      <protection locked="0" hidden="1"/>
    </xf>
    <xf numFmtId="186" fontId="81" fillId="0" borderId="126" xfId="147" applyNumberFormat="1" applyFont="1" applyFill="1" applyBorder="1" applyAlignment="1" applyProtection="1">
      <alignment horizontal="center" vertical="center"/>
      <protection locked="0" hidden="1"/>
    </xf>
    <xf numFmtId="165" fontId="40" fillId="0" borderId="0" xfId="150" applyFont="1" applyFill="1" applyBorder="1" applyAlignment="1" applyProtection="1">
      <alignment horizontal="center" vertical="center" wrapText="1"/>
      <protection hidden="1"/>
    </xf>
    <xf numFmtId="0" fontId="40" fillId="0" borderId="0" xfId="147" applyFont="1" applyFill="1" applyBorder="1" applyAlignment="1" applyProtection="1">
      <alignment horizontal="center" vertical="center" wrapText="1"/>
      <protection hidden="1"/>
    </xf>
    <xf numFmtId="0" fontId="29" fillId="0" borderId="121" xfId="147" applyFont="1" applyFill="1" applyBorder="1" applyAlignment="1" applyProtection="1">
      <alignment horizontal="left" vertical="center" wrapText="1"/>
      <protection hidden="1"/>
    </xf>
    <xf numFmtId="0" fontId="29" fillId="0" borderId="134" xfId="147" applyFont="1" applyFill="1" applyBorder="1" applyAlignment="1" applyProtection="1">
      <alignment horizontal="left" vertical="center" wrapText="1"/>
      <protection hidden="1"/>
    </xf>
    <xf numFmtId="0" fontId="29" fillId="0" borderId="126" xfId="147" applyFont="1" applyFill="1" applyBorder="1" applyAlignment="1" applyProtection="1">
      <alignment horizontal="left" vertical="center" wrapText="1"/>
      <protection hidden="1"/>
    </xf>
    <xf numFmtId="10" fontId="87" fillId="0" borderId="121" xfId="148" applyNumberFormat="1" applyFont="1" applyFill="1" applyBorder="1" applyAlignment="1" applyProtection="1">
      <alignment horizontal="center" vertical="center"/>
      <protection hidden="1"/>
    </xf>
    <xf numFmtId="10" fontId="87" fillId="0" borderId="126" xfId="148" applyNumberFormat="1" applyFont="1" applyFill="1" applyBorder="1" applyAlignment="1" applyProtection="1">
      <alignment horizontal="center" vertical="center"/>
      <protection hidden="1"/>
    </xf>
    <xf numFmtId="0" fontId="84" fillId="34" borderId="17" xfId="147" applyFont="1" applyFill="1" applyBorder="1" applyAlignment="1" applyProtection="1">
      <alignment horizontal="center" vertical="center"/>
      <protection hidden="1"/>
    </xf>
    <xf numFmtId="0" fontId="84" fillId="34" borderId="47" xfId="147" applyFont="1" applyFill="1" applyBorder="1" applyAlignment="1" applyProtection="1">
      <alignment horizontal="center" vertical="center"/>
      <protection hidden="1"/>
    </xf>
    <xf numFmtId="0" fontId="84" fillId="34" borderId="18" xfId="147" applyFont="1" applyFill="1" applyBorder="1" applyAlignment="1" applyProtection="1">
      <alignment horizontal="center" vertical="center"/>
      <protection hidden="1"/>
    </xf>
    <xf numFmtId="10" fontId="9" fillId="0" borderId="10" xfId="148" quotePrefix="1" applyNumberFormat="1" applyFont="1" applyFill="1" applyBorder="1" applyAlignment="1" applyProtection="1">
      <alignment horizontal="center" vertical="center" wrapText="1"/>
      <protection hidden="1"/>
    </xf>
    <xf numFmtId="10" fontId="9" fillId="0" borderId="10" xfId="148" applyNumberFormat="1" applyFont="1" applyFill="1" applyBorder="1" applyAlignment="1" applyProtection="1">
      <alignment horizontal="center" vertical="center" wrapText="1"/>
      <protection hidden="1"/>
    </xf>
    <xf numFmtId="0" fontId="40" fillId="0" borderId="1" xfId="147" applyFont="1" applyFill="1" applyBorder="1" applyAlignment="1" applyProtection="1">
      <alignment horizontal="center" vertical="top" wrapText="1"/>
      <protection hidden="1"/>
    </xf>
    <xf numFmtId="0" fontId="40" fillId="0" borderId="2" xfId="147" applyFont="1" applyFill="1" applyBorder="1" applyAlignment="1" applyProtection="1">
      <alignment horizontal="center" vertical="top" wrapText="1"/>
      <protection hidden="1"/>
    </xf>
    <xf numFmtId="0" fontId="40" fillId="0" borderId="9" xfId="147" applyFont="1" applyFill="1" applyBorder="1" applyAlignment="1" applyProtection="1">
      <alignment horizontal="center" vertical="top" wrapText="1"/>
      <protection hidden="1"/>
    </xf>
    <xf numFmtId="10" fontId="9" fillId="0" borderId="1" xfId="148" applyNumberFormat="1" applyFont="1" applyFill="1" applyBorder="1" applyAlignment="1" applyProtection="1">
      <alignment horizontal="center" vertical="center"/>
      <protection locked="0" hidden="1"/>
    </xf>
    <xf numFmtId="10" fontId="9" fillId="0" borderId="9" xfId="148" applyNumberFormat="1" applyFont="1" applyFill="1" applyBorder="1" applyAlignment="1" applyProtection="1">
      <alignment horizontal="center" vertical="center"/>
      <protection locked="0" hidden="1"/>
    </xf>
    <xf numFmtId="0" fontId="49" fillId="0" borderId="121" xfId="147" applyFont="1" applyFill="1" applyBorder="1" applyAlignment="1" applyProtection="1">
      <alignment horizontal="center" vertical="center" wrapText="1"/>
      <protection hidden="1"/>
    </xf>
    <xf numFmtId="0" fontId="49" fillId="0" borderId="134" xfId="147" applyFont="1" applyFill="1" applyBorder="1" applyAlignment="1" applyProtection="1">
      <alignment horizontal="center" vertical="center" wrapText="1"/>
      <protection hidden="1"/>
    </xf>
    <xf numFmtId="0" fontId="49" fillId="0" borderId="126" xfId="147" applyFont="1" applyFill="1" applyBorder="1" applyAlignment="1" applyProtection="1">
      <alignment horizontal="center" vertical="center" wrapText="1"/>
      <protection hidden="1"/>
    </xf>
    <xf numFmtId="186" fontId="87" fillId="34" borderId="121" xfId="147" applyNumberFormat="1" applyFont="1" applyFill="1" applyBorder="1" applyAlignment="1" applyProtection="1">
      <alignment horizontal="center" vertical="center"/>
      <protection hidden="1"/>
    </xf>
    <xf numFmtId="186" fontId="87" fillId="34" borderId="126" xfId="147" applyNumberFormat="1" applyFont="1" applyFill="1" applyBorder="1" applyAlignment="1" applyProtection="1">
      <alignment horizontal="center" vertical="center"/>
      <protection hidden="1"/>
    </xf>
    <xf numFmtId="0" fontId="49" fillId="0" borderId="131" xfId="147" applyFont="1" applyFill="1" applyBorder="1" applyAlignment="1" applyProtection="1">
      <alignment horizontal="center" vertical="center" wrapText="1"/>
      <protection hidden="1"/>
    </xf>
    <xf numFmtId="0" fontId="84" fillId="34" borderId="45" xfId="147" applyFont="1" applyFill="1" applyBorder="1" applyAlignment="1" applyProtection="1">
      <alignment horizontal="center" vertical="center"/>
      <protection hidden="1"/>
    </xf>
    <xf numFmtId="0" fontId="84" fillId="34" borderId="181" xfId="147" applyFont="1" applyFill="1" applyBorder="1" applyAlignment="1" applyProtection="1">
      <alignment horizontal="center" vertical="center"/>
      <protection hidden="1"/>
    </xf>
    <xf numFmtId="0" fontId="84" fillId="34" borderId="46" xfId="147" applyFont="1" applyFill="1" applyBorder="1" applyAlignment="1" applyProtection="1">
      <alignment horizontal="center" vertical="center"/>
      <protection hidden="1"/>
    </xf>
    <xf numFmtId="0" fontId="42" fillId="0" borderId="113" xfId="147" applyFont="1" applyFill="1" applyBorder="1" applyAlignment="1" applyProtection="1">
      <alignment horizontal="left" vertical="center" wrapText="1"/>
      <protection locked="0" hidden="1"/>
    </xf>
    <xf numFmtId="0" fontId="42" fillId="0" borderId="0" xfId="147" applyFont="1" applyFill="1" applyBorder="1" applyAlignment="1" applyProtection="1">
      <alignment horizontal="left" vertical="center" wrapText="1"/>
      <protection locked="0" hidden="1"/>
    </xf>
    <xf numFmtId="0" fontId="42" fillId="0" borderId="114" xfId="147" applyFont="1" applyFill="1" applyBorder="1" applyAlignment="1" applyProtection="1">
      <alignment horizontal="left" vertical="center" wrapText="1"/>
      <protection locked="0" hidden="1"/>
    </xf>
    <xf numFmtId="0" fontId="42" fillId="0" borderId="130" xfId="147" applyFont="1" applyFill="1" applyBorder="1" applyAlignment="1" applyProtection="1">
      <alignment horizontal="left" vertical="top" wrapText="1"/>
      <protection hidden="1"/>
    </xf>
    <xf numFmtId="0" fontId="42" fillId="0" borderId="131" xfId="147" applyFont="1" applyFill="1" applyBorder="1" applyAlignment="1" applyProtection="1">
      <alignment horizontal="left" vertical="top" wrapText="1"/>
      <protection hidden="1"/>
    </xf>
    <xf numFmtId="0" fontId="42" fillId="0" borderId="113" xfId="147" applyFont="1" applyFill="1" applyBorder="1" applyAlignment="1" applyProtection="1">
      <alignment horizontal="left" vertical="top" wrapText="1"/>
      <protection hidden="1"/>
    </xf>
    <xf numFmtId="0" fontId="42" fillId="0" borderId="0" xfId="147" applyFont="1" applyFill="1" applyBorder="1" applyAlignment="1" applyProtection="1">
      <alignment horizontal="left" vertical="top" wrapText="1"/>
      <protection hidden="1"/>
    </xf>
    <xf numFmtId="0" fontId="42" fillId="0" borderId="131" xfId="147" applyFont="1" applyFill="1" applyBorder="1" applyAlignment="1" applyProtection="1">
      <alignment horizontal="center" vertical="top" wrapText="1"/>
      <protection locked="0" hidden="1"/>
    </xf>
    <xf numFmtId="0" fontId="42" fillId="0" borderId="0" xfId="147" applyFont="1" applyFill="1" applyBorder="1" applyAlignment="1" applyProtection="1">
      <alignment horizontal="center" vertical="top" wrapText="1"/>
      <protection locked="0" hidden="1"/>
    </xf>
    <xf numFmtId="0" fontId="42" fillId="0" borderId="0" xfId="147" applyFont="1" applyFill="1" applyBorder="1" applyAlignment="1" applyProtection="1">
      <alignment horizontal="left" vertical="top" wrapText="1"/>
      <protection locked="0" hidden="1"/>
    </xf>
    <xf numFmtId="0" fontId="42" fillId="0" borderId="128" xfId="147" applyFont="1" applyFill="1" applyBorder="1" applyAlignment="1" applyProtection="1">
      <alignment horizontal="left" vertical="top" wrapText="1"/>
      <protection locked="0" hidden="1"/>
    </xf>
    <xf numFmtId="0" fontId="42" fillId="0" borderId="113" xfId="135" applyFont="1" applyFill="1" applyBorder="1" applyAlignment="1">
      <alignment horizontal="left" vertical="top" wrapText="1"/>
    </xf>
    <xf numFmtId="0" fontId="42" fillId="0" borderId="0" xfId="135" applyFont="1" applyFill="1" applyBorder="1" applyAlignment="1">
      <alignment horizontal="left" vertical="top" wrapText="1"/>
    </xf>
    <xf numFmtId="0" fontId="42" fillId="0" borderId="114" xfId="135" applyFont="1" applyFill="1" applyBorder="1" applyAlignment="1">
      <alignment horizontal="left" vertical="top" wrapText="1"/>
    </xf>
    <xf numFmtId="0" fontId="42" fillId="0" borderId="127" xfId="135" applyFont="1" applyFill="1" applyBorder="1" applyAlignment="1">
      <alignment horizontal="left" vertical="top" wrapText="1"/>
    </xf>
    <xf numFmtId="0" fontId="42" fillId="0" borderId="128" xfId="135" applyFont="1" applyFill="1" applyBorder="1" applyAlignment="1">
      <alignment horizontal="left" vertical="top" wrapText="1"/>
    </xf>
    <xf numFmtId="0" fontId="42" fillId="0" borderId="129" xfId="135" applyFont="1" applyFill="1" applyBorder="1" applyAlignment="1">
      <alignment horizontal="left" vertical="top" wrapText="1"/>
    </xf>
    <xf numFmtId="0" fontId="42" fillId="0" borderId="130" xfId="135" applyFont="1" applyFill="1" applyBorder="1" applyAlignment="1">
      <alignment horizontal="left" vertical="top" wrapText="1"/>
    </xf>
    <xf numFmtId="0" fontId="42" fillId="0" borderId="131" xfId="135" applyFont="1" applyFill="1" applyBorder="1" applyAlignment="1">
      <alignment horizontal="left" vertical="top" wrapText="1"/>
    </xf>
    <xf numFmtId="0" fontId="42" fillId="0" borderId="132" xfId="135" applyFont="1" applyFill="1" applyBorder="1" applyAlignment="1">
      <alignment horizontal="left" vertical="top" wrapText="1"/>
    </xf>
    <xf numFmtId="9" fontId="9" fillId="0" borderId="10" xfId="136" quotePrefix="1" applyFont="1" applyFill="1" applyBorder="1" applyAlignment="1">
      <alignment horizontal="center" vertical="center" wrapText="1"/>
    </xf>
    <xf numFmtId="9" fontId="9" fillId="0" borderId="10" xfId="136" applyFont="1" applyFill="1" applyBorder="1" applyAlignment="1">
      <alignment horizontal="center" vertical="center" wrapText="1"/>
    </xf>
    <xf numFmtId="165" fontId="40" fillId="0" borderId="0" xfId="138" applyFont="1" applyFill="1" applyBorder="1" applyAlignment="1">
      <alignment horizontal="center" vertical="center" wrapText="1"/>
    </xf>
    <xf numFmtId="10" fontId="9" fillId="0" borderId="10" xfId="136" applyNumberFormat="1" applyFont="1" applyFill="1" applyBorder="1" applyAlignment="1">
      <alignment horizontal="center" vertical="center" wrapText="1"/>
    </xf>
    <xf numFmtId="0" fontId="84" fillId="34" borderId="45" xfId="135" applyFont="1" applyFill="1" applyBorder="1" applyAlignment="1">
      <alignment horizontal="center" vertical="center"/>
    </xf>
    <xf numFmtId="0" fontId="84" fillId="34" borderId="106" xfId="135" applyFont="1" applyFill="1" applyBorder="1" applyAlignment="1">
      <alignment horizontal="center" vertical="center"/>
    </xf>
    <xf numFmtId="0" fontId="84" fillId="34" borderId="46" xfId="135" applyFont="1" applyFill="1" applyBorder="1" applyAlignment="1">
      <alignment horizontal="center" vertical="center"/>
    </xf>
    <xf numFmtId="0" fontId="42" fillId="0" borderId="42" xfId="135" applyFont="1" applyFill="1" applyBorder="1" applyAlignment="1">
      <alignment horizontal="left" vertical="top" wrapText="1"/>
    </xf>
    <xf numFmtId="0" fontId="42" fillId="0" borderId="43" xfId="135" applyFont="1" applyFill="1" applyBorder="1" applyAlignment="1">
      <alignment horizontal="left" vertical="top" wrapText="1"/>
    </xf>
    <xf numFmtId="0" fontId="42" fillId="0" borderId="44" xfId="135" applyFont="1" applyFill="1" applyBorder="1" applyAlignment="1">
      <alignment horizontal="left" vertical="top" wrapText="1"/>
    </xf>
    <xf numFmtId="0" fontId="40" fillId="0" borderId="0" xfId="135" applyFont="1" applyFill="1" applyBorder="1" applyAlignment="1">
      <alignment horizontal="center" vertical="center" wrapText="1"/>
    </xf>
    <xf numFmtId="0" fontId="79" fillId="0" borderId="0" xfId="135" applyFont="1" applyBorder="1" applyAlignment="1">
      <alignment horizontal="center" vertical="center"/>
    </xf>
    <xf numFmtId="0" fontId="84" fillId="34" borderId="42" xfId="135" applyFont="1" applyFill="1" applyBorder="1" applyAlignment="1">
      <alignment horizontal="center" vertical="center"/>
    </xf>
    <xf numFmtId="0" fontId="84" fillId="34" borderId="43" xfId="135" applyFont="1" applyFill="1" applyBorder="1" applyAlignment="1">
      <alignment horizontal="center" vertical="center"/>
    </xf>
    <xf numFmtId="0" fontId="84" fillId="34" borderId="44" xfId="135" applyFont="1" applyFill="1" applyBorder="1" applyAlignment="1">
      <alignment horizontal="center" vertical="center"/>
    </xf>
    <xf numFmtId="0" fontId="9" fillId="0" borderId="42" xfId="135" applyFont="1" applyFill="1" applyBorder="1" applyAlignment="1">
      <alignment horizontal="left" vertical="top" wrapText="1"/>
    </xf>
    <xf numFmtId="0" fontId="9" fillId="0" borderId="43" xfId="135" applyFont="1" applyFill="1" applyBorder="1" applyAlignment="1">
      <alignment horizontal="left" vertical="top" wrapText="1"/>
    </xf>
    <xf numFmtId="0" fontId="9" fillId="0" borderId="44" xfId="135" applyFont="1" applyFill="1" applyBorder="1" applyAlignment="1">
      <alignment horizontal="left" vertical="top" wrapText="1"/>
    </xf>
    <xf numFmtId="0" fontId="42" fillId="0" borderId="43" xfId="135" applyFont="1" applyFill="1" applyBorder="1" applyAlignment="1">
      <alignment horizontal="left" vertical="top"/>
    </xf>
    <xf numFmtId="0" fontId="42" fillId="0" borderId="44" xfId="135" applyFont="1" applyFill="1" applyBorder="1" applyAlignment="1">
      <alignment horizontal="left" vertical="top"/>
    </xf>
    <xf numFmtId="0" fontId="42" fillId="0" borderId="127" xfId="135" applyFont="1" applyFill="1" applyBorder="1" applyAlignment="1">
      <alignment horizontal="left" vertical="top"/>
    </xf>
    <xf numFmtId="0" fontId="42" fillId="0" borderId="128" xfId="135" applyFont="1" applyFill="1" applyBorder="1" applyAlignment="1">
      <alignment horizontal="left" vertical="top"/>
    </xf>
    <xf numFmtId="0" fontId="42" fillId="0" borderId="129" xfId="135" applyFont="1" applyFill="1" applyBorder="1" applyAlignment="1">
      <alignment horizontal="left" vertical="top"/>
    </xf>
    <xf numFmtId="0" fontId="40" fillId="0" borderId="122" xfId="135" applyFont="1" applyFill="1" applyBorder="1" applyAlignment="1">
      <alignment vertical="center"/>
    </xf>
    <xf numFmtId="186" fontId="81" fillId="0" borderId="122" xfId="135" applyNumberFormat="1" applyFont="1" applyFill="1" applyBorder="1" applyAlignment="1">
      <alignment vertical="center"/>
    </xf>
    <xf numFmtId="0" fontId="40" fillId="31" borderId="122" xfId="135" applyFont="1" applyFill="1" applyBorder="1" applyAlignment="1">
      <alignment vertical="center"/>
    </xf>
    <xf numFmtId="0" fontId="84" fillId="34" borderId="17" xfId="135" applyFont="1" applyFill="1" applyBorder="1" applyAlignment="1">
      <alignment horizontal="center" vertical="center"/>
    </xf>
    <xf numFmtId="0" fontId="84" fillId="34" borderId="47" xfId="135" applyFont="1" applyFill="1" applyBorder="1" applyAlignment="1">
      <alignment horizontal="center" vertical="center"/>
    </xf>
    <xf numFmtId="0" fontId="84" fillId="34" borderId="18" xfId="135" applyFont="1" applyFill="1" applyBorder="1" applyAlignment="1">
      <alignment horizontal="center" vertical="center"/>
    </xf>
    <xf numFmtId="0" fontId="40" fillId="0" borderId="123" xfId="135" applyFont="1" applyFill="1" applyBorder="1" applyAlignment="1">
      <alignment horizontal="center" vertical="center"/>
    </xf>
    <xf numFmtId="0" fontId="40" fillId="0" borderId="118" xfId="135" applyFont="1" applyFill="1" applyBorder="1" applyAlignment="1">
      <alignment horizontal="center" vertical="center"/>
    </xf>
    <xf numFmtId="0" fontId="40" fillId="0" borderId="119" xfId="135" applyFont="1" applyFill="1" applyBorder="1" applyAlignment="1">
      <alignment horizontal="center" vertical="center"/>
    </xf>
    <xf numFmtId="0" fontId="40" fillId="0" borderId="124" xfId="135" applyFont="1" applyFill="1" applyBorder="1" applyAlignment="1">
      <alignment horizontal="center" vertical="center" wrapText="1"/>
    </xf>
    <xf numFmtId="0" fontId="40" fillId="0" borderId="125" xfId="135" applyFont="1" applyFill="1" applyBorder="1" applyAlignment="1">
      <alignment horizontal="center" vertical="center" wrapText="1"/>
    </xf>
    <xf numFmtId="0" fontId="40" fillId="0" borderId="117" xfId="135" applyFont="1" applyFill="1" applyBorder="1" applyAlignment="1">
      <alignment horizontal="center" vertical="center" wrapText="1"/>
    </xf>
    <xf numFmtId="9" fontId="9" fillId="0" borderId="123" xfId="136" applyFont="1" applyFill="1" applyBorder="1" applyAlignment="1">
      <alignment horizontal="center" vertical="center"/>
    </xf>
    <xf numFmtId="9" fontId="9" fillId="0" borderId="118" xfId="136" applyFont="1" applyFill="1" applyBorder="1" applyAlignment="1">
      <alignment horizontal="center" vertical="center"/>
    </xf>
    <xf numFmtId="0" fontId="78" fillId="34" borderId="17" xfId="135" applyFont="1" applyFill="1" applyBorder="1" applyAlignment="1">
      <alignment horizontal="center" vertical="center"/>
    </xf>
    <xf numFmtId="0" fontId="78" fillId="34" borderId="18" xfId="135" applyFont="1" applyFill="1" applyBorder="1" applyAlignment="1">
      <alignment horizontal="center" vertical="center"/>
    </xf>
    <xf numFmtId="0" fontId="78" fillId="34" borderId="47" xfId="135" applyFont="1" applyFill="1" applyBorder="1" applyAlignment="1">
      <alignment horizontal="center" vertical="center"/>
    </xf>
    <xf numFmtId="0" fontId="49" fillId="0" borderId="42" xfId="135" applyFont="1" applyFill="1" applyBorder="1" applyAlignment="1">
      <alignment horizontal="center" vertical="center" wrapText="1"/>
    </xf>
    <xf numFmtId="0" fontId="80" fillId="0" borderId="43" xfId="135" applyFont="1" applyFill="1" applyBorder="1" applyAlignment="1">
      <alignment horizontal="center" vertical="center" wrapText="1"/>
    </xf>
    <xf numFmtId="0" fontId="80" fillId="0" borderId="44" xfId="135" applyFont="1" applyFill="1" applyBorder="1" applyAlignment="1">
      <alignment horizontal="center" vertical="center" wrapText="1"/>
    </xf>
    <xf numFmtId="0" fontId="80" fillId="0" borderId="113" xfId="135" applyFont="1" applyFill="1" applyBorder="1" applyAlignment="1">
      <alignment horizontal="center" vertical="center" wrapText="1"/>
    </xf>
    <xf numFmtId="0" fontId="80" fillId="0" borderId="0" xfId="135" applyFont="1" applyFill="1" applyBorder="1" applyAlignment="1">
      <alignment horizontal="center" vertical="center" wrapText="1"/>
    </xf>
    <xf numFmtId="0" fontId="80" fillId="0" borderId="114" xfId="135" applyFont="1" applyFill="1" applyBorder="1" applyAlignment="1">
      <alignment horizontal="center" vertical="center" wrapText="1"/>
    </xf>
    <xf numFmtId="0" fontId="40" fillId="33" borderId="17" xfId="135" applyFont="1" applyFill="1" applyBorder="1" applyAlignment="1">
      <alignment horizontal="center" vertical="center"/>
    </xf>
    <xf numFmtId="0" fontId="40" fillId="33" borderId="47" xfId="135" applyFont="1" applyFill="1" applyBorder="1" applyAlignment="1">
      <alignment horizontal="center" vertical="center"/>
    </xf>
    <xf numFmtId="0" fontId="40" fillId="33" borderId="18" xfId="135" applyFont="1" applyFill="1" applyBorder="1" applyAlignment="1">
      <alignment horizontal="center" vertical="center"/>
    </xf>
    <xf numFmtId="0" fontId="78" fillId="34" borderId="42" xfId="135" applyFont="1" applyFill="1" applyBorder="1" applyAlignment="1">
      <alignment horizontal="center" vertical="center"/>
    </xf>
    <xf numFmtId="0" fontId="78" fillId="34" borderId="43" xfId="135" applyFont="1" applyFill="1" applyBorder="1" applyAlignment="1">
      <alignment horizontal="center" vertical="center"/>
    </xf>
    <xf numFmtId="0" fontId="78" fillId="34" borderId="44" xfId="135" applyFont="1" applyFill="1" applyBorder="1" applyAlignment="1">
      <alignment horizontal="center" vertical="center"/>
    </xf>
    <xf numFmtId="0" fontId="40" fillId="0" borderId="42" xfId="135" applyFont="1" applyFill="1" applyBorder="1" applyAlignment="1">
      <alignment horizontal="center" vertical="center" wrapText="1"/>
    </xf>
    <xf numFmtId="0" fontId="40" fillId="0" borderId="43" xfId="135" applyFont="1" applyFill="1" applyBorder="1" applyAlignment="1">
      <alignment horizontal="center" vertical="center" wrapText="1"/>
    </xf>
    <xf numFmtId="14" fontId="9" fillId="0" borderId="43" xfId="135" applyNumberFormat="1" applyFont="1" applyFill="1" applyBorder="1" applyAlignment="1">
      <alignment horizontal="center" vertical="center" wrapText="1"/>
    </xf>
    <xf numFmtId="0" fontId="9" fillId="0" borderId="43" xfId="135" applyFont="1" applyFill="1" applyBorder="1" applyAlignment="1">
      <alignment horizontal="center" vertical="center" wrapText="1"/>
    </xf>
    <xf numFmtId="0" fontId="9" fillId="0" borderId="115" xfId="135" applyFont="1" applyFill="1" applyBorder="1" applyAlignment="1">
      <alignment horizontal="center" vertical="center" wrapText="1"/>
    </xf>
    <xf numFmtId="0" fontId="9" fillId="0" borderId="44" xfId="135" applyFont="1" applyFill="1" applyBorder="1" applyAlignment="1">
      <alignment horizontal="center" vertical="center" wrapText="1"/>
    </xf>
    <xf numFmtId="0" fontId="40" fillId="0" borderId="45" xfId="135" applyFont="1" applyFill="1" applyBorder="1" applyAlignment="1">
      <alignment horizontal="center" vertical="center" wrapText="1"/>
    </xf>
    <xf numFmtId="0" fontId="40" fillId="0" borderId="106" xfId="135" applyFont="1" applyFill="1" applyBorder="1" applyAlignment="1">
      <alignment horizontal="center" vertical="center" wrapText="1"/>
    </xf>
    <xf numFmtId="0" fontId="9" fillId="0" borderId="106" xfId="135" applyFont="1" applyFill="1" applyBorder="1" applyAlignment="1">
      <alignment horizontal="center" vertical="center" wrapText="1"/>
    </xf>
    <xf numFmtId="0" fontId="40" fillId="0" borderId="116" xfId="135" applyFont="1" applyFill="1" applyBorder="1" applyAlignment="1">
      <alignment horizontal="center" vertical="center" wrapText="1"/>
    </xf>
    <xf numFmtId="0" fontId="9" fillId="0" borderId="46" xfId="135" applyFont="1" applyFill="1" applyBorder="1" applyAlignment="1">
      <alignment horizontal="center" vertical="center" wrapText="1"/>
    </xf>
    <xf numFmtId="0" fontId="78" fillId="34" borderId="45" xfId="135" applyFont="1" applyFill="1" applyBorder="1" applyAlignment="1">
      <alignment horizontal="center" vertical="center"/>
    </xf>
    <xf numFmtId="0" fontId="78" fillId="34" borderId="106" xfId="135" applyFont="1" applyFill="1" applyBorder="1" applyAlignment="1">
      <alignment horizontal="center" vertical="center"/>
    </xf>
    <xf numFmtId="0" fontId="78" fillId="34" borderId="46" xfId="135" applyFont="1" applyFill="1" applyBorder="1" applyAlignment="1">
      <alignment horizontal="center" vertical="center"/>
    </xf>
    <xf numFmtId="0" fontId="32" fillId="3" borderId="11" xfId="19" applyFont="1" applyFill="1" applyBorder="1" applyAlignment="1">
      <alignment horizontal="left" vertical="center"/>
    </xf>
    <xf numFmtId="0" fontId="32" fillId="3" borderId="0" xfId="19" applyFont="1" applyFill="1" applyBorder="1" applyAlignment="1">
      <alignment horizontal="left" vertical="center"/>
    </xf>
    <xf numFmtId="0" fontId="22" fillId="32" borderId="135" xfId="19" applyFont="1" applyFill="1" applyBorder="1" applyAlignment="1">
      <alignment horizontal="center" vertical="center"/>
    </xf>
    <xf numFmtId="0" fontId="22" fillId="32" borderId="136" xfId="19" applyFont="1" applyFill="1" applyBorder="1" applyAlignment="1">
      <alignment horizontal="center" vertical="center"/>
    </xf>
    <xf numFmtId="0" fontId="22" fillId="32" borderId="137" xfId="19" applyFont="1" applyFill="1" applyBorder="1" applyAlignment="1">
      <alignment horizontal="center" vertical="center"/>
    </xf>
    <xf numFmtId="0" fontId="32" fillId="0" borderId="135" xfId="19" applyFont="1" applyBorder="1" applyAlignment="1">
      <alignment horizontal="left" vertical="center"/>
    </xf>
    <xf numFmtId="0" fontId="32" fillId="0" borderId="136" xfId="19" applyFont="1" applyBorder="1" applyAlignment="1">
      <alignment horizontal="left" vertical="center"/>
    </xf>
    <xf numFmtId="0" fontId="32" fillId="28" borderId="135" xfId="19" applyFont="1" applyFill="1" applyBorder="1" applyAlignment="1">
      <alignment horizontal="center" vertical="center"/>
    </xf>
    <xf numFmtId="0" fontId="32" fillId="28" borderId="136" xfId="19" applyFont="1" applyFill="1" applyBorder="1" applyAlignment="1">
      <alignment horizontal="center" vertical="center"/>
    </xf>
    <xf numFmtId="0" fontId="32" fillId="28" borderId="137" xfId="19" applyFont="1" applyFill="1" applyBorder="1" applyAlignment="1">
      <alignment horizontal="center" vertical="center"/>
    </xf>
    <xf numFmtId="0" fontId="94" fillId="35" borderId="1" xfId="19" applyFont="1" applyFill="1" applyBorder="1" applyAlignment="1">
      <alignment horizontal="right" vertical="center"/>
    </xf>
    <xf numFmtId="0" fontId="94" fillId="35" borderId="2" xfId="19" applyFont="1" applyFill="1" applyBorder="1" applyAlignment="1">
      <alignment horizontal="right" vertical="center"/>
    </xf>
    <xf numFmtId="0" fontId="32" fillId="3" borderId="3" xfId="19" applyFont="1" applyFill="1" applyBorder="1" applyAlignment="1">
      <alignment horizontal="left" vertical="center"/>
    </xf>
    <xf numFmtId="0" fontId="32" fillId="3" borderId="4" xfId="19" applyFont="1" applyFill="1" applyBorder="1" applyAlignment="1">
      <alignment horizontal="left" vertical="center"/>
    </xf>
    <xf numFmtId="4" fontId="97" fillId="0" borderId="138" xfId="19" applyNumberFormat="1" applyFont="1" applyFill="1" applyBorder="1" applyAlignment="1">
      <alignment horizontal="center" vertical="center" wrapText="1"/>
    </xf>
    <xf numFmtId="0" fontId="97" fillId="0" borderId="138" xfId="19" applyFont="1" applyFill="1" applyBorder="1" applyAlignment="1">
      <alignment horizontal="center" vertical="center" wrapText="1"/>
    </xf>
    <xf numFmtId="169" fontId="97" fillId="0" borderId="138" xfId="19" applyNumberFormat="1" applyFont="1" applyFill="1" applyBorder="1" applyAlignment="1">
      <alignment horizontal="center" vertical="center" wrapText="1"/>
    </xf>
    <xf numFmtId="0" fontId="99" fillId="0" borderId="0" xfId="19" applyFont="1" applyBorder="1" applyAlignment="1">
      <alignment horizontal="left" vertical="center" wrapText="1"/>
    </xf>
    <xf numFmtId="0" fontId="99" fillId="0" borderId="0" xfId="19" applyFont="1" applyAlignment="1">
      <alignment horizontal="left" vertical="center" wrapText="1"/>
    </xf>
    <xf numFmtId="0" fontId="32" fillId="3" borderId="13" xfId="19" applyFont="1" applyFill="1" applyBorder="1" applyAlignment="1">
      <alignment horizontal="left" vertical="center"/>
    </xf>
    <xf numFmtId="0" fontId="32" fillId="3" borderId="7" xfId="19" applyFont="1" applyFill="1" applyBorder="1" applyAlignment="1">
      <alignment horizontal="left" vertical="center"/>
    </xf>
    <xf numFmtId="0" fontId="101" fillId="36" borderId="0" xfId="19" applyFont="1" applyFill="1" applyBorder="1" applyAlignment="1">
      <alignment horizontal="left" vertical="center" wrapText="1"/>
    </xf>
    <xf numFmtId="0" fontId="88" fillId="0" borderId="0" xfId="19" applyFont="1" applyFill="1" applyBorder="1" applyAlignment="1">
      <alignment horizontal="left" vertical="center" wrapText="1"/>
    </xf>
    <xf numFmtId="0" fontId="130" fillId="28" borderId="138" xfId="19" applyFont="1" applyFill="1" applyBorder="1" applyAlignment="1">
      <alignment horizontal="center" vertical="center" wrapText="1"/>
    </xf>
    <xf numFmtId="0" fontId="32" fillId="28" borderId="138" xfId="19" applyFont="1" applyFill="1" applyBorder="1" applyAlignment="1">
      <alignment horizontal="center" vertical="center"/>
    </xf>
    <xf numFmtId="0" fontId="15" fillId="28" borderId="139" xfId="19" applyFont="1" applyFill="1" applyBorder="1" applyAlignment="1">
      <alignment horizontal="center"/>
    </xf>
    <xf numFmtId="0" fontId="15" fillId="28" borderId="140" xfId="19" applyFont="1" applyFill="1" applyBorder="1" applyAlignment="1">
      <alignment horizontal="center"/>
    </xf>
    <xf numFmtId="0" fontId="15" fillId="28" borderId="141" xfId="19" applyFont="1" applyFill="1" applyBorder="1" applyAlignment="1">
      <alignment horizontal="center"/>
    </xf>
    <xf numFmtId="0" fontId="15" fillId="28" borderId="143" xfId="19" applyFont="1" applyFill="1" applyBorder="1" applyAlignment="1">
      <alignment horizontal="center"/>
    </xf>
    <xf numFmtId="0" fontId="15" fillId="28" borderId="144" xfId="19" applyFont="1" applyFill="1" applyBorder="1" applyAlignment="1">
      <alignment horizontal="center"/>
    </xf>
    <xf numFmtId="0" fontId="15" fillId="28" borderId="145" xfId="19" applyFont="1" applyFill="1" applyBorder="1" applyAlignment="1">
      <alignment horizontal="center"/>
    </xf>
    <xf numFmtId="0" fontId="11" fillId="30" borderId="147" xfId="19" applyFont="1" applyFill="1" applyBorder="1" applyAlignment="1">
      <alignment horizontal="left"/>
    </xf>
    <xf numFmtId="0" fontId="11" fillId="30" borderId="0" xfId="19" applyFont="1" applyFill="1" applyBorder="1" applyAlignment="1">
      <alignment horizontal="left"/>
    </xf>
    <xf numFmtId="0" fontId="11" fillId="30" borderId="148" xfId="19" applyFont="1" applyFill="1" applyBorder="1" applyAlignment="1">
      <alignment horizontal="left"/>
    </xf>
    <xf numFmtId="0" fontId="11" fillId="0" borderId="135" xfId="19" applyFont="1" applyBorder="1" applyAlignment="1">
      <alignment horizontal="left"/>
    </xf>
    <xf numFmtId="0" fontId="11" fillId="0" borderId="136" xfId="19" applyFont="1" applyBorder="1" applyAlignment="1">
      <alignment horizontal="left"/>
    </xf>
    <xf numFmtId="0" fontId="32" fillId="0" borderId="135" xfId="19" applyFont="1" applyFill="1" applyBorder="1" applyAlignment="1">
      <alignment horizontal="left"/>
    </xf>
    <xf numFmtId="0" fontId="32" fillId="0" borderId="136" xfId="19" applyFont="1" applyFill="1" applyBorder="1" applyAlignment="1">
      <alignment horizontal="left"/>
    </xf>
    <xf numFmtId="0" fontId="32" fillId="31" borderId="138" xfId="19" applyFont="1" applyFill="1" applyBorder="1" applyAlignment="1">
      <alignment horizontal="left"/>
    </xf>
    <xf numFmtId="0" fontId="11" fillId="0" borderId="0" xfId="19" applyFont="1" applyFill="1" applyBorder="1" applyAlignment="1">
      <alignment horizontal="center" vertical="center" wrapText="1"/>
    </xf>
    <xf numFmtId="0" fontId="32" fillId="28" borderId="135" xfId="19" applyFont="1" applyFill="1" applyBorder="1" applyAlignment="1">
      <alignment horizontal="left"/>
    </xf>
    <xf numFmtId="0" fontId="32" fillId="28" borderId="136" xfId="19" applyFont="1" applyFill="1" applyBorder="1" applyAlignment="1">
      <alignment horizontal="left"/>
    </xf>
    <xf numFmtId="0" fontId="32" fillId="28" borderId="137" xfId="19" applyFont="1" applyFill="1" applyBorder="1" applyAlignment="1">
      <alignment horizontal="left"/>
    </xf>
    <xf numFmtId="0" fontId="11" fillId="30" borderId="138" xfId="19" applyFont="1" applyFill="1" applyBorder="1" applyAlignment="1"/>
    <xf numFmtId="0" fontId="32" fillId="30" borderId="138" xfId="19" applyFont="1" applyFill="1" applyBorder="1" applyAlignment="1">
      <alignment horizontal="center"/>
    </xf>
    <xf numFmtId="181" fontId="11" fillId="0" borderId="135" xfId="2" applyNumberFormat="1" applyFont="1" applyBorder="1" applyAlignment="1">
      <alignment horizontal="center" vertical="center"/>
    </xf>
    <xf numFmtId="181" fontId="11" fillId="0" borderId="137" xfId="2" applyNumberFormat="1" applyFont="1" applyBorder="1" applyAlignment="1">
      <alignment horizontal="center" vertical="center"/>
    </xf>
    <xf numFmtId="189" fontId="11" fillId="40" borderId="135" xfId="145" applyNumberFormat="1" applyFont="1" applyFill="1" applyBorder="1" applyAlignment="1">
      <alignment horizontal="center" vertical="center"/>
    </xf>
    <xf numFmtId="189" fontId="11" fillId="40" borderId="137" xfId="145" applyNumberFormat="1" applyFont="1" applyFill="1" applyBorder="1" applyAlignment="1">
      <alignment horizontal="center" vertical="center"/>
    </xf>
    <xf numFmtId="0" fontId="101" fillId="0" borderId="0" xfId="19" applyFont="1" applyFill="1" applyBorder="1" applyAlignment="1">
      <alignment horizontal="center" vertical="center" wrapText="1"/>
    </xf>
    <xf numFmtId="0" fontId="32" fillId="0" borderId="17" xfId="19" applyFont="1" applyFill="1" applyBorder="1" applyAlignment="1">
      <alignment horizontal="left"/>
    </xf>
    <xf numFmtId="0" fontId="32" fillId="0" borderId="47" xfId="19" applyFont="1" applyFill="1" applyBorder="1" applyAlignment="1">
      <alignment horizontal="left"/>
    </xf>
    <xf numFmtId="0" fontId="13" fillId="0" borderId="0" xfId="19" applyFont="1" applyBorder="1" applyAlignment="1">
      <alignment horizontal="left"/>
    </xf>
    <xf numFmtId="0" fontId="32" fillId="0" borderId="137" xfId="19" applyFont="1" applyFill="1" applyBorder="1" applyAlignment="1">
      <alignment horizontal="left"/>
    </xf>
    <xf numFmtId="10" fontId="32" fillId="0" borderId="0" xfId="5" applyNumberFormat="1" applyFont="1" applyFill="1" applyBorder="1" applyAlignment="1">
      <alignment horizontal="center" vertical="center"/>
    </xf>
    <xf numFmtId="0" fontId="32" fillId="0" borderId="135" xfId="19" applyFont="1" applyFill="1" applyBorder="1" applyAlignment="1">
      <alignment horizontal="center"/>
    </xf>
    <xf numFmtId="0" fontId="32" fillId="0" borderId="136" xfId="19" applyFont="1" applyFill="1" applyBorder="1" applyAlignment="1">
      <alignment horizontal="center"/>
    </xf>
    <xf numFmtId="0" fontId="32" fillId="0" borderId="137" xfId="19" applyFont="1" applyFill="1" applyBorder="1" applyAlignment="1">
      <alignment horizontal="center"/>
    </xf>
    <xf numFmtId="0" fontId="11" fillId="0" borderId="0" xfId="19" applyFont="1" applyFill="1" applyBorder="1" applyAlignment="1">
      <alignment horizontal="center" vertical="center"/>
    </xf>
    <xf numFmtId="0" fontId="32" fillId="0" borderId="138" xfId="19" applyFont="1" applyFill="1" applyBorder="1" applyAlignment="1">
      <alignment horizontal="left"/>
    </xf>
    <xf numFmtId="0" fontId="32" fillId="0" borderId="138" xfId="19" applyFont="1" applyBorder="1" applyAlignment="1">
      <alignment horizontal="left"/>
    </xf>
    <xf numFmtId="0" fontId="11" fillId="0" borderId="0" xfId="19" applyFont="1" applyFill="1" applyBorder="1" applyAlignment="1">
      <alignment horizontal="center"/>
    </xf>
    <xf numFmtId="169" fontId="32" fillId="0" borderId="0" xfId="19" applyNumberFormat="1" applyFont="1" applyFill="1" applyBorder="1" applyAlignment="1">
      <alignment horizontal="center" vertical="center"/>
    </xf>
    <xf numFmtId="0" fontId="44" fillId="0" borderId="0" xfId="6" applyFont="1" applyAlignment="1">
      <alignment horizontal="left" vertical="center" wrapText="1"/>
    </xf>
    <xf numFmtId="0" fontId="44" fillId="0" borderId="0" xfId="6" applyAlignment="1">
      <alignment horizontal="left" vertical="center" wrapText="1"/>
    </xf>
    <xf numFmtId="0" fontId="45" fillId="0" borderId="1" xfId="6" applyFont="1" applyBorder="1" applyAlignment="1">
      <alignment horizontal="center" vertical="center"/>
    </xf>
    <xf numFmtId="0" fontId="45" fillId="0" borderId="2" xfId="6" applyFont="1" applyBorder="1" applyAlignment="1">
      <alignment horizontal="center" vertical="center"/>
    </xf>
    <xf numFmtId="0" fontId="45" fillId="0" borderId="9" xfId="6" applyFont="1" applyBorder="1" applyAlignment="1">
      <alignment horizontal="center" vertical="center"/>
    </xf>
    <xf numFmtId="0" fontId="45" fillId="0" borderId="64" xfId="6" applyFont="1" applyBorder="1" applyAlignment="1">
      <alignment horizontal="center" vertical="center"/>
    </xf>
    <xf numFmtId="0" fontId="45" fillId="0" borderId="67" xfId="6" applyFont="1" applyBorder="1" applyAlignment="1">
      <alignment horizontal="center" vertical="center"/>
    </xf>
    <xf numFmtId="0" fontId="45" fillId="0" borderId="65" xfId="6" applyFont="1" applyBorder="1" applyAlignment="1">
      <alignment horizontal="center" vertical="center"/>
    </xf>
    <xf numFmtId="0" fontId="45" fillId="0" borderId="68" xfId="6" applyFont="1" applyBorder="1" applyAlignment="1">
      <alignment horizontal="center" vertical="center"/>
    </xf>
    <xf numFmtId="0" fontId="45" fillId="0" borderId="66" xfId="6" applyFont="1" applyBorder="1" applyAlignment="1">
      <alignment horizontal="center" vertical="center"/>
    </xf>
    <xf numFmtId="0" fontId="45" fillId="0" borderId="69" xfId="6" applyFont="1" applyBorder="1" applyAlignment="1">
      <alignment horizontal="center" vertical="center"/>
    </xf>
    <xf numFmtId="0" fontId="147" fillId="30" borderId="10" xfId="19" applyFont="1" applyFill="1" applyBorder="1" applyAlignment="1">
      <alignment horizontal="center" vertical="center"/>
    </xf>
    <xf numFmtId="0" fontId="138" fillId="30" borderId="1" xfId="19" applyFont="1" applyFill="1" applyBorder="1" applyAlignment="1">
      <alignment horizontal="center" vertical="center"/>
    </xf>
    <xf numFmtId="0" fontId="138" fillId="30" borderId="2" xfId="19" applyFont="1" applyFill="1" applyBorder="1" applyAlignment="1">
      <alignment horizontal="center" vertical="center"/>
    </xf>
    <xf numFmtId="0" fontId="138" fillId="30" borderId="9" xfId="19" applyFont="1" applyFill="1" applyBorder="1" applyAlignment="1">
      <alignment horizontal="center" vertical="center"/>
    </xf>
    <xf numFmtId="0" fontId="138" fillId="30" borderId="140" xfId="19" applyFont="1" applyFill="1" applyBorder="1" applyAlignment="1">
      <alignment horizontal="center" vertical="center"/>
    </xf>
    <xf numFmtId="0" fontId="139" fillId="28" borderId="107" xfId="19" applyFont="1" applyFill="1" applyBorder="1" applyAlignment="1">
      <alignment horizontal="center" vertical="center"/>
    </xf>
    <xf numFmtId="0" fontId="139" fillId="28" borderId="108" xfId="19" applyFont="1" applyFill="1" applyBorder="1" applyAlignment="1">
      <alignment horizontal="center" vertical="center"/>
    </xf>
    <xf numFmtId="0" fontId="139" fillId="28" borderId="109" xfId="19" applyFont="1" applyFill="1" applyBorder="1" applyAlignment="1">
      <alignment horizontal="center" vertical="center"/>
    </xf>
    <xf numFmtId="0" fontId="137" fillId="30" borderId="0" xfId="19" applyFont="1" applyFill="1" applyBorder="1" applyAlignment="1">
      <alignment horizontal="center" vertical="center"/>
    </xf>
    <xf numFmtId="0" fontId="137" fillId="0" borderId="107" xfId="19" applyFont="1" applyFill="1" applyBorder="1" applyAlignment="1">
      <alignment horizontal="center" vertical="center"/>
    </xf>
    <xf numFmtId="0" fontId="137" fillId="0" borderId="108" xfId="19" applyFont="1" applyFill="1" applyBorder="1" applyAlignment="1">
      <alignment horizontal="center" vertical="center"/>
    </xf>
    <xf numFmtId="0" fontId="137" fillId="0" borderId="109" xfId="19" applyFont="1" applyFill="1" applyBorder="1" applyAlignment="1">
      <alignment horizontal="center" vertical="center"/>
    </xf>
    <xf numFmtId="0" fontId="140" fillId="28" borderId="107" xfId="19" applyFont="1" applyFill="1" applyBorder="1" applyAlignment="1">
      <alignment horizontal="center" vertical="center"/>
    </xf>
    <xf numFmtId="0" fontId="140" fillId="28" borderId="108" xfId="19" applyFont="1" applyFill="1" applyBorder="1" applyAlignment="1">
      <alignment horizontal="center" vertical="center"/>
    </xf>
    <xf numFmtId="0" fontId="140" fillId="28" borderId="109" xfId="19" applyFont="1" applyFill="1" applyBorder="1" applyAlignment="1">
      <alignment horizontal="center" vertical="center"/>
    </xf>
    <xf numFmtId="0" fontId="137" fillId="0" borderId="1" xfId="19" applyFont="1" applyBorder="1" applyAlignment="1">
      <alignment horizontal="left" vertical="center"/>
    </xf>
    <xf numFmtId="0" fontId="137" fillId="0" borderId="2" xfId="19" applyFont="1" applyBorder="1" applyAlignment="1">
      <alignment horizontal="left" vertical="center"/>
    </xf>
    <xf numFmtId="0" fontId="140" fillId="28" borderId="10" xfId="19" applyFont="1" applyFill="1" applyBorder="1" applyAlignment="1">
      <alignment horizontal="center" vertical="center"/>
    </xf>
    <xf numFmtId="0" fontId="138" fillId="30" borderId="107" xfId="19" applyFont="1" applyFill="1" applyBorder="1" applyAlignment="1">
      <alignment horizontal="center" vertical="center"/>
    </xf>
    <xf numFmtId="0" fontId="138" fillId="30" borderId="108" xfId="19" applyFont="1" applyFill="1" applyBorder="1" applyAlignment="1">
      <alignment horizontal="center" vertical="center"/>
    </xf>
    <xf numFmtId="0" fontId="138" fillId="30" borderId="109" xfId="19" applyFont="1" applyFill="1" applyBorder="1" applyAlignment="1">
      <alignment horizontal="center" vertical="center"/>
    </xf>
    <xf numFmtId="0" fontId="140" fillId="28" borderId="10" xfId="19" applyFont="1" applyFill="1" applyBorder="1" applyAlignment="1">
      <alignment horizontal="left"/>
    </xf>
    <xf numFmtId="0" fontId="141" fillId="3" borderId="10" xfId="19" applyFont="1" applyFill="1" applyBorder="1" applyAlignment="1">
      <alignment horizontal="center"/>
    </xf>
    <xf numFmtId="0" fontId="140" fillId="30" borderId="1" xfId="19" applyFont="1" applyFill="1" applyBorder="1" applyAlignment="1">
      <alignment horizontal="center"/>
    </xf>
    <xf numFmtId="0" fontId="140" fillId="30" borderId="2" xfId="19" applyFont="1" applyFill="1" applyBorder="1" applyAlignment="1">
      <alignment horizontal="center"/>
    </xf>
    <xf numFmtId="0" fontId="140" fillId="30" borderId="9" xfId="19" applyFont="1" applyFill="1" applyBorder="1" applyAlignment="1">
      <alignment horizontal="center"/>
    </xf>
    <xf numFmtId="0" fontId="137" fillId="28" borderId="91" xfId="19" applyFont="1" applyFill="1" applyBorder="1" applyAlignment="1">
      <alignment horizontal="left" vertical="center"/>
    </xf>
    <xf numFmtId="175" fontId="138" fillId="30" borderId="91" xfId="19" applyNumberFormat="1" applyFont="1" applyFill="1" applyBorder="1" applyAlignment="1">
      <alignment horizontal="center" vertical="center"/>
    </xf>
    <xf numFmtId="0" fontId="138" fillId="30" borderId="10" xfId="19" applyFont="1" applyFill="1" applyBorder="1" applyAlignment="1">
      <alignment horizontal="left" vertical="center"/>
    </xf>
    <xf numFmtId="0" fontId="140" fillId="28" borderId="1" xfId="19" applyFont="1" applyFill="1" applyBorder="1" applyAlignment="1">
      <alignment horizontal="left"/>
    </xf>
    <xf numFmtId="0" fontId="140" fillId="28" borderId="2" xfId="19" applyFont="1" applyFill="1" applyBorder="1" applyAlignment="1">
      <alignment horizontal="left"/>
    </xf>
    <xf numFmtId="0" fontId="140" fillId="28" borderId="9" xfId="19" applyFont="1" applyFill="1" applyBorder="1" applyAlignment="1">
      <alignment horizontal="left"/>
    </xf>
    <xf numFmtId="0" fontId="141" fillId="30" borderId="1" xfId="19" applyFont="1" applyFill="1" applyBorder="1" applyAlignment="1">
      <alignment horizontal="center"/>
    </xf>
    <xf numFmtId="0" fontId="141" fillId="30" borderId="2" xfId="19" applyFont="1" applyFill="1" applyBorder="1" applyAlignment="1">
      <alignment horizontal="center"/>
    </xf>
    <xf numFmtId="0" fontId="141" fillId="30" borderId="9" xfId="19" applyFont="1" applyFill="1" applyBorder="1" applyAlignment="1">
      <alignment horizontal="center"/>
    </xf>
    <xf numFmtId="0" fontId="140" fillId="28" borderId="10" xfId="19" applyFont="1" applyFill="1" applyBorder="1" applyAlignment="1">
      <alignment horizontal="left" vertical="center"/>
    </xf>
    <xf numFmtId="49" fontId="141" fillId="30" borderId="10" xfId="19" applyNumberFormat="1" applyFont="1" applyFill="1" applyBorder="1" applyAlignment="1">
      <alignment horizontal="center" vertical="center"/>
    </xf>
    <xf numFmtId="0" fontId="141" fillId="30" borderId="10" xfId="19" applyFont="1" applyFill="1" applyBorder="1" applyAlignment="1">
      <alignment horizontal="center" vertical="center"/>
    </xf>
    <xf numFmtId="0" fontId="140" fillId="28" borderId="10" xfId="19" applyFont="1" applyFill="1" applyBorder="1" applyAlignment="1">
      <alignment horizontal="left" vertical="center" wrapText="1"/>
    </xf>
    <xf numFmtId="0" fontId="137" fillId="28" borderId="107" xfId="19" applyFont="1" applyFill="1" applyBorder="1" applyAlignment="1">
      <alignment horizontal="left" vertical="center"/>
    </xf>
    <xf numFmtId="0" fontId="137" fillId="28" borderId="108" xfId="19" applyFont="1" applyFill="1" applyBorder="1" applyAlignment="1">
      <alignment horizontal="left" vertical="center"/>
    </xf>
    <xf numFmtId="0" fontId="137" fillId="28" borderId="109" xfId="19" applyFont="1" applyFill="1" applyBorder="1" applyAlignment="1">
      <alignment horizontal="left" vertical="center"/>
    </xf>
    <xf numFmtId="0" fontId="140" fillId="3" borderId="1" xfId="19" applyFont="1" applyFill="1" applyBorder="1" applyAlignment="1">
      <alignment horizontal="center" vertical="center"/>
    </xf>
    <xf numFmtId="0" fontId="140" fillId="3" borderId="2" xfId="19" applyFont="1" applyFill="1" applyBorder="1" applyAlignment="1">
      <alignment horizontal="center" vertical="center"/>
    </xf>
    <xf numFmtId="0" fontId="140" fillId="3" borderId="9" xfId="19" applyFont="1" applyFill="1" applyBorder="1" applyAlignment="1">
      <alignment horizontal="center" vertical="center"/>
    </xf>
    <xf numFmtId="0" fontId="138" fillId="30" borderId="10" xfId="19" applyFont="1" applyFill="1" applyBorder="1" applyAlignment="1">
      <alignment horizontal="center" vertical="center"/>
    </xf>
    <xf numFmtId="0" fontId="138" fillId="28" borderId="10" xfId="19" applyFont="1" applyFill="1" applyBorder="1" applyAlignment="1">
      <alignment horizontal="center" vertical="center"/>
    </xf>
    <xf numFmtId="0" fontId="137" fillId="30" borderId="0" xfId="19" applyFont="1" applyFill="1" applyBorder="1" applyAlignment="1">
      <alignment horizontal="left" vertical="center" wrapText="1"/>
    </xf>
    <xf numFmtId="0" fontId="138" fillId="30" borderId="0" xfId="19" applyFont="1" applyFill="1" applyBorder="1" applyAlignment="1">
      <alignment horizontal="center" vertical="center" wrapText="1"/>
    </xf>
    <xf numFmtId="0" fontId="138" fillId="30" borderId="4" xfId="19" applyFont="1" applyFill="1" applyBorder="1" applyAlignment="1">
      <alignment horizontal="center" vertical="center" wrapText="1"/>
    </xf>
    <xf numFmtId="0" fontId="138" fillId="30" borderId="202" xfId="19" applyFont="1" applyFill="1" applyBorder="1" applyAlignment="1">
      <alignment horizontal="left" vertical="center"/>
    </xf>
    <xf numFmtId="0" fontId="138" fillId="30" borderId="203" xfId="19" applyFont="1" applyFill="1" applyBorder="1" applyAlignment="1">
      <alignment horizontal="left" vertical="center"/>
    </xf>
    <xf numFmtId="0" fontId="138" fillId="30" borderId="204" xfId="19" applyFont="1" applyFill="1" applyBorder="1" applyAlignment="1">
      <alignment horizontal="left" vertical="center"/>
    </xf>
    <xf numFmtId="49" fontId="138" fillId="30" borderId="202" xfId="19" applyNumberFormat="1" applyFont="1" applyFill="1" applyBorder="1" applyAlignment="1">
      <alignment horizontal="justify" vertical="center" wrapText="1"/>
    </xf>
    <xf numFmtId="49" fontId="138" fillId="30" borderId="203" xfId="19" applyNumberFormat="1" applyFont="1" applyFill="1" applyBorder="1" applyAlignment="1">
      <alignment horizontal="justify" vertical="center" wrapText="1"/>
    </xf>
    <xf numFmtId="49" fontId="138" fillId="30" borderId="204" xfId="19" applyNumberFormat="1" applyFont="1" applyFill="1" applyBorder="1" applyAlignment="1">
      <alignment horizontal="justify" vertical="center" wrapText="1"/>
    </xf>
    <xf numFmtId="9" fontId="138" fillId="30" borderId="202" xfId="5" applyFont="1" applyFill="1" applyBorder="1" applyAlignment="1">
      <alignment horizontal="center" vertical="center"/>
    </xf>
    <xf numFmtId="9" fontId="138" fillId="30" borderId="203" xfId="5" applyFont="1" applyFill="1" applyBorder="1" applyAlignment="1">
      <alignment horizontal="center" vertical="center"/>
    </xf>
    <xf numFmtId="9" fontId="138" fillId="30" borderId="204" xfId="5" applyFont="1" applyFill="1" applyBorder="1" applyAlignment="1">
      <alignment horizontal="center" vertical="center"/>
    </xf>
    <xf numFmtId="0" fontId="140" fillId="28" borderId="1" xfId="19" applyFont="1" applyFill="1" applyBorder="1" applyAlignment="1">
      <alignment horizontal="left" vertical="center"/>
    </xf>
    <xf numFmtId="0" fontId="140" fillId="28" borderId="2" xfId="19" applyFont="1" applyFill="1" applyBorder="1" applyAlignment="1">
      <alignment horizontal="left" vertical="center"/>
    </xf>
    <xf numFmtId="0" fontId="140" fillId="28" borderId="9" xfId="19" applyFont="1" applyFill="1" applyBorder="1" applyAlignment="1">
      <alignment horizontal="left" vertical="center"/>
    </xf>
    <xf numFmtId="0" fontId="140" fillId="30" borderId="1" xfId="19" applyFont="1" applyFill="1" applyBorder="1" applyAlignment="1">
      <alignment horizontal="left" vertical="center"/>
    </xf>
    <xf numFmtId="0" fontId="140" fillId="30" borderId="2" xfId="19" applyFont="1" applyFill="1" applyBorder="1" applyAlignment="1">
      <alignment horizontal="left" vertical="center"/>
    </xf>
    <xf numFmtId="0" fontId="140" fillId="30" borderId="9" xfId="19" applyFont="1" applyFill="1" applyBorder="1" applyAlignment="1">
      <alignment horizontal="left" vertical="center"/>
    </xf>
    <xf numFmtId="0" fontId="140" fillId="30" borderId="10" xfId="19" applyFont="1" applyFill="1" applyBorder="1" applyAlignment="1">
      <alignment horizontal="left" vertical="center"/>
    </xf>
    <xf numFmtId="0" fontId="140" fillId="28" borderId="1" xfId="19" applyFont="1" applyFill="1" applyBorder="1" applyAlignment="1">
      <alignment horizontal="center" vertical="center"/>
    </xf>
    <xf numFmtId="0" fontId="140" fillId="28" borderId="2" xfId="19" applyFont="1" applyFill="1" applyBorder="1" applyAlignment="1">
      <alignment horizontal="center" vertical="center"/>
    </xf>
    <xf numFmtId="0" fontId="140" fillId="28" borderId="9" xfId="19" applyFont="1" applyFill="1" applyBorder="1" applyAlignment="1">
      <alignment horizontal="center" vertical="center"/>
    </xf>
    <xf numFmtId="0" fontId="141" fillId="3" borderId="1" xfId="19" applyFont="1" applyFill="1" applyBorder="1" applyAlignment="1">
      <alignment horizontal="center" vertical="center"/>
    </xf>
    <xf numFmtId="0" fontId="141" fillId="3" borderId="2" xfId="19" applyFont="1" applyFill="1" applyBorder="1" applyAlignment="1">
      <alignment horizontal="center" vertical="center"/>
    </xf>
    <xf numFmtId="0" fontId="141" fillId="3" borderId="9" xfId="19" applyFont="1" applyFill="1" applyBorder="1" applyAlignment="1">
      <alignment horizontal="center" vertical="center"/>
    </xf>
    <xf numFmtId="0" fontId="138" fillId="30" borderId="10" xfId="19" applyFont="1" applyFill="1" applyBorder="1" applyAlignment="1">
      <alignment horizontal="center"/>
    </xf>
    <xf numFmtId="0" fontId="141" fillId="3" borderId="10" xfId="19" applyFont="1" applyFill="1" applyBorder="1" applyAlignment="1">
      <alignment horizontal="center" vertical="center"/>
    </xf>
    <xf numFmtId="0" fontId="141" fillId="30" borderId="1" xfId="19" applyFont="1" applyFill="1" applyBorder="1" applyAlignment="1">
      <alignment horizontal="center" vertical="center" wrapText="1"/>
    </xf>
    <xf numFmtId="0" fontId="141" fillId="30" borderId="2" xfId="19" applyFont="1" applyFill="1" applyBorder="1" applyAlignment="1">
      <alignment horizontal="center" vertical="center" wrapText="1"/>
    </xf>
    <xf numFmtId="0" fontId="141" fillId="30" borderId="9" xfId="19" applyFont="1" applyFill="1" applyBorder="1" applyAlignment="1">
      <alignment horizontal="center" vertical="center" wrapText="1"/>
    </xf>
    <xf numFmtId="0" fontId="141" fillId="30" borderId="10" xfId="19" applyFont="1" applyFill="1" applyBorder="1" applyAlignment="1">
      <alignment horizontal="left" vertical="center"/>
    </xf>
    <xf numFmtId="0" fontId="138" fillId="0" borderId="7" xfId="19" applyFont="1" applyBorder="1" applyAlignment="1">
      <alignment horizontal="center" vertical="center"/>
    </xf>
    <xf numFmtId="0" fontId="138" fillId="30" borderId="0" xfId="19" applyFont="1" applyFill="1" applyBorder="1" applyAlignment="1">
      <alignment horizontal="center" vertical="center"/>
    </xf>
    <xf numFmtId="3" fontId="138" fillId="30" borderId="1" xfId="19" applyNumberFormat="1" applyFont="1" applyFill="1" applyBorder="1" applyAlignment="1">
      <alignment horizontal="center" vertical="center"/>
    </xf>
    <xf numFmtId="3" fontId="138" fillId="30" borderId="2" xfId="19" applyNumberFormat="1" applyFont="1" applyFill="1" applyBorder="1" applyAlignment="1">
      <alignment horizontal="center" vertical="center"/>
    </xf>
    <xf numFmtId="3" fontId="138" fillId="30" borderId="9" xfId="19" applyNumberFormat="1" applyFont="1" applyFill="1" applyBorder="1" applyAlignment="1">
      <alignment horizontal="center" vertical="center"/>
    </xf>
    <xf numFmtId="0" fontId="139" fillId="28" borderId="175" xfId="19" applyFont="1" applyFill="1" applyBorder="1" applyAlignment="1">
      <alignment horizontal="center" vertical="center"/>
    </xf>
    <xf numFmtId="0" fontId="139" fillId="28" borderId="176" xfId="19" applyFont="1" applyFill="1" applyBorder="1" applyAlignment="1">
      <alignment horizontal="center" vertical="center"/>
    </xf>
    <xf numFmtId="0" fontId="139" fillId="28" borderId="177" xfId="19" applyFont="1" applyFill="1" applyBorder="1" applyAlignment="1">
      <alignment horizontal="center" vertical="center"/>
    </xf>
    <xf numFmtId="0" fontId="139" fillId="28" borderId="178" xfId="19" applyFont="1" applyFill="1" applyBorder="1" applyAlignment="1">
      <alignment horizontal="center" vertical="center"/>
    </xf>
    <xf numFmtId="0" fontId="139" fillId="28" borderId="112" xfId="19" applyFont="1" applyFill="1" applyBorder="1" applyAlignment="1">
      <alignment horizontal="center" vertical="center"/>
    </xf>
    <xf numFmtId="0" fontId="139" fillId="28" borderId="179" xfId="19" applyFont="1" applyFill="1" applyBorder="1" applyAlignment="1">
      <alignment horizontal="center" vertical="center"/>
    </xf>
    <xf numFmtId="0" fontId="146" fillId="30" borderId="0" xfId="19" applyFont="1" applyFill="1" applyBorder="1" applyAlignment="1">
      <alignment horizontal="center" vertical="top"/>
    </xf>
    <xf numFmtId="0" fontId="138" fillId="30" borderId="1" xfId="19" applyFont="1" applyFill="1" applyBorder="1" applyAlignment="1">
      <alignment horizontal="center" vertical="center" wrapText="1"/>
    </xf>
    <xf numFmtId="0" fontId="138" fillId="30" borderId="2" xfId="19" applyFont="1" applyFill="1" applyBorder="1" applyAlignment="1">
      <alignment horizontal="center" vertical="center" wrapText="1"/>
    </xf>
    <xf numFmtId="0" fontId="138" fillId="30" borderId="9" xfId="19" applyFont="1" applyFill="1" applyBorder="1" applyAlignment="1">
      <alignment horizontal="center" vertical="center" wrapText="1"/>
    </xf>
    <xf numFmtId="0" fontId="138" fillId="30" borderId="1" xfId="19" quotePrefix="1" applyFont="1" applyFill="1" applyBorder="1" applyAlignment="1">
      <alignment horizontal="center" vertical="center" wrapText="1"/>
    </xf>
    <xf numFmtId="0" fontId="138" fillId="30" borderId="2" xfId="19" quotePrefix="1" applyFont="1" applyFill="1" applyBorder="1" applyAlignment="1">
      <alignment horizontal="center" vertical="center" wrapText="1"/>
    </xf>
    <xf numFmtId="0" fontId="138" fillId="30" borderId="9" xfId="19" quotePrefix="1" applyFont="1" applyFill="1" applyBorder="1" applyAlignment="1">
      <alignment horizontal="center" vertical="center" wrapText="1"/>
    </xf>
    <xf numFmtId="0" fontId="137" fillId="30" borderId="135" xfId="19" applyFont="1" applyFill="1" applyBorder="1" applyAlignment="1">
      <alignment horizontal="center" vertical="top"/>
    </xf>
    <xf numFmtId="0" fontId="137" fillId="30" borderId="136" xfId="19" applyFont="1" applyFill="1" applyBorder="1" applyAlignment="1">
      <alignment horizontal="center" vertical="top"/>
    </xf>
    <xf numFmtId="0" fontId="137" fillId="30" borderId="137" xfId="19" applyFont="1" applyFill="1" applyBorder="1" applyAlignment="1">
      <alignment horizontal="center" vertical="top"/>
    </xf>
    <xf numFmtId="0" fontId="138" fillId="30" borderId="0" xfId="19" applyFont="1" applyFill="1" applyBorder="1" applyAlignment="1">
      <alignment horizontal="left" vertical="center" wrapText="1"/>
    </xf>
    <xf numFmtId="0" fontId="138" fillId="30" borderId="0" xfId="19" applyFont="1" applyFill="1" applyBorder="1" applyAlignment="1">
      <alignment horizontal="center" vertical="top"/>
    </xf>
    <xf numFmtId="0" fontId="138" fillId="30" borderId="1" xfId="19" applyFont="1" applyFill="1" applyBorder="1" applyAlignment="1">
      <alignment horizontal="left" vertical="center"/>
    </xf>
    <xf numFmtId="0" fontId="138" fillId="30" borderId="2" xfId="19" applyFont="1" applyFill="1" applyBorder="1" applyAlignment="1">
      <alignment horizontal="left" vertical="center"/>
    </xf>
    <xf numFmtId="0" fontId="138" fillId="30" borderId="9" xfId="19" applyFont="1" applyFill="1" applyBorder="1" applyAlignment="1">
      <alignment horizontal="left" vertical="center"/>
    </xf>
    <xf numFmtId="0" fontId="138" fillId="30" borderId="7" xfId="19" applyFont="1" applyFill="1" applyBorder="1" applyAlignment="1">
      <alignment horizontal="center" vertical="center"/>
    </xf>
    <xf numFmtId="0" fontId="141" fillId="30" borderId="10" xfId="19" applyFont="1" applyFill="1" applyBorder="1" applyAlignment="1">
      <alignment horizontal="center"/>
    </xf>
    <xf numFmtId="0" fontId="132" fillId="30" borderId="176" xfId="0" applyFont="1" applyFill="1" applyBorder="1" applyAlignment="1">
      <alignment horizontal="center" vertical="center"/>
    </xf>
    <xf numFmtId="0" fontId="48" fillId="43" borderId="107" xfId="0" applyFont="1" applyFill="1" applyBorder="1" applyAlignment="1">
      <alignment horizontal="center" vertical="center"/>
    </xf>
    <xf numFmtId="0" fontId="48" fillId="43" borderId="108" xfId="0" applyFont="1" applyFill="1" applyBorder="1" applyAlignment="1">
      <alignment horizontal="center" vertical="center"/>
    </xf>
    <xf numFmtId="0" fontId="48" fillId="43" borderId="109" xfId="0" applyFont="1" applyFill="1" applyBorder="1" applyAlignment="1">
      <alignment horizontal="center" vertical="center"/>
    </xf>
    <xf numFmtId="0" fontId="133" fillId="30" borderId="0" xfId="0" applyFont="1" applyFill="1" applyBorder="1" applyAlignment="1">
      <alignment horizontal="center" vertical="center"/>
    </xf>
    <xf numFmtId="0" fontId="137" fillId="30" borderId="190" xfId="0" applyFont="1" applyFill="1" applyBorder="1" applyAlignment="1">
      <alignment horizontal="left" vertical="center"/>
    </xf>
    <xf numFmtId="0" fontId="137" fillId="30" borderId="176" xfId="0" applyFont="1" applyFill="1" applyBorder="1" applyAlignment="1">
      <alignment horizontal="left" vertical="center"/>
    </xf>
    <xf numFmtId="0" fontId="137" fillId="30" borderId="177" xfId="0" applyFont="1" applyFill="1" applyBorder="1" applyAlignment="1">
      <alignment horizontal="left" vertical="center"/>
    </xf>
    <xf numFmtId="0" fontId="137" fillId="30" borderId="191" xfId="0" applyFont="1" applyFill="1" applyBorder="1" applyAlignment="1">
      <alignment horizontal="left" vertical="center"/>
    </xf>
    <xf numFmtId="0" fontId="137" fillId="30" borderId="112" xfId="0" applyFont="1" applyFill="1" applyBorder="1" applyAlignment="1">
      <alignment horizontal="left" vertical="center"/>
    </xf>
    <xf numFmtId="0" fontId="137" fillId="30" borderId="179" xfId="0" applyFont="1" applyFill="1" applyBorder="1" applyAlignment="1">
      <alignment horizontal="left" vertical="center"/>
    </xf>
    <xf numFmtId="178" fontId="138" fillId="30" borderId="175" xfId="0" applyNumberFormat="1" applyFont="1" applyFill="1" applyBorder="1" applyAlignment="1">
      <alignment horizontal="left" vertical="center" wrapText="1"/>
    </xf>
    <xf numFmtId="178" fontId="138" fillId="30" borderId="176" xfId="0" applyNumberFormat="1" applyFont="1" applyFill="1" applyBorder="1" applyAlignment="1">
      <alignment horizontal="left" vertical="center" wrapText="1"/>
    </xf>
    <xf numFmtId="178" fontId="138" fillId="30" borderId="177" xfId="0" applyNumberFormat="1" applyFont="1" applyFill="1" applyBorder="1" applyAlignment="1">
      <alignment horizontal="left" vertical="center" wrapText="1"/>
    </xf>
    <xf numFmtId="178" fontId="138" fillId="30" borderId="178" xfId="0" applyNumberFormat="1" applyFont="1" applyFill="1" applyBorder="1" applyAlignment="1">
      <alignment horizontal="left" vertical="center" wrapText="1"/>
    </xf>
    <xf numFmtId="178" fontId="138" fillId="30" borderId="112" xfId="0" applyNumberFormat="1" applyFont="1" applyFill="1" applyBorder="1" applyAlignment="1">
      <alignment horizontal="left" vertical="center" wrapText="1"/>
    </xf>
    <xf numFmtId="178" fontId="138" fillId="30" borderId="179" xfId="0" applyNumberFormat="1" applyFont="1" applyFill="1" applyBorder="1" applyAlignment="1">
      <alignment horizontal="left" vertical="center" wrapText="1"/>
    </xf>
    <xf numFmtId="178" fontId="138" fillId="30" borderId="175" xfId="0" applyNumberFormat="1" applyFont="1" applyFill="1" applyBorder="1" applyAlignment="1">
      <alignment horizontal="center" vertical="center" wrapText="1"/>
    </xf>
    <xf numFmtId="178" fontId="138" fillId="30" borderId="176" xfId="0" applyNumberFormat="1" applyFont="1" applyFill="1" applyBorder="1" applyAlignment="1">
      <alignment horizontal="center" vertical="center" wrapText="1"/>
    </xf>
    <xf numFmtId="178" fontId="138" fillId="30" borderId="177" xfId="0" applyNumberFormat="1" applyFont="1" applyFill="1" applyBorder="1" applyAlignment="1">
      <alignment horizontal="center" vertical="center" wrapText="1"/>
    </xf>
    <xf numFmtId="178" fontId="138" fillId="30" borderId="178" xfId="0" applyNumberFormat="1" applyFont="1" applyFill="1" applyBorder="1" applyAlignment="1">
      <alignment horizontal="center" vertical="center" wrapText="1"/>
    </xf>
    <xf numFmtId="178" fontId="138" fillId="30" borderId="112" xfId="0" applyNumberFormat="1" applyFont="1" applyFill="1" applyBorder="1" applyAlignment="1">
      <alignment horizontal="center" vertical="center" wrapText="1"/>
    </xf>
    <xf numFmtId="178" fontId="138" fillId="30" borderId="179" xfId="0" applyNumberFormat="1" applyFont="1" applyFill="1" applyBorder="1" applyAlignment="1">
      <alignment horizontal="center" vertical="center" wrapText="1"/>
    </xf>
    <xf numFmtId="178" fontId="138" fillId="30" borderId="175" xfId="0" applyNumberFormat="1" applyFont="1" applyFill="1" applyBorder="1" applyAlignment="1">
      <alignment horizontal="center" vertical="center"/>
    </xf>
    <xf numFmtId="178" fontId="138" fillId="30" borderId="176" xfId="0" applyNumberFormat="1" applyFont="1" applyFill="1" applyBorder="1" applyAlignment="1">
      <alignment horizontal="center" vertical="center"/>
    </xf>
    <xf numFmtId="178" fontId="138" fillId="30" borderId="182" xfId="0" applyNumberFormat="1" applyFont="1" applyFill="1" applyBorder="1" applyAlignment="1">
      <alignment horizontal="center" vertical="center"/>
    </xf>
    <xf numFmtId="178" fontId="138" fillId="30" borderId="178" xfId="0" applyNumberFormat="1" applyFont="1" applyFill="1" applyBorder="1" applyAlignment="1">
      <alignment horizontal="center" vertical="center"/>
    </xf>
    <xf numFmtId="178" fontId="138" fillId="30" borderId="112" xfId="0" applyNumberFormat="1" applyFont="1" applyFill="1" applyBorder="1" applyAlignment="1">
      <alignment horizontal="center" vertical="center"/>
    </xf>
    <xf numFmtId="178" fontId="138" fillId="30" borderId="192" xfId="0" applyNumberFormat="1" applyFont="1" applyFill="1" applyBorder="1" applyAlignment="1">
      <alignment horizontal="center" vertical="center"/>
    </xf>
    <xf numFmtId="0" fontId="138" fillId="30" borderId="1" xfId="0" applyFont="1" applyFill="1" applyBorder="1" applyAlignment="1">
      <alignment horizontal="left" vertical="center"/>
    </xf>
    <xf numFmtId="0" fontId="138" fillId="30" borderId="2" xfId="0" applyFont="1" applyFill="1" applyBorder="1" applyAlignment="1">
      <alignment horizontal="left" vertical="center"/>
    </xf>
    <xf numFmtId="0" fontId="138" fillId="30" borderId="9" xfId="0" applyFont="1" applyFill="1" applyBorder="1" applyAlignment="1">
      <alignment horizontal="left" vertical="center"/>
    </xf>
    <xf numFmtId="0" fontId="147" fillId="30" borderId="188" xfId="0" applyFont="1" applyFill="1" applyBorder="1" applyAlignment="1">
      <alignment horizontal="center" vertical="center"/>
    </xf>
    <xf numFmtId="0" fontId="147" fillId="30" borderId="186" xfId="0" applyFont="1" applyFill="1" applyBorder="1" applyAlignment="1">
      <alignment horizontal="center" vertical="center"/>
    </xf>
    <xf numFmtId="0" fontId="147" fillId="30" borderId="187" xfId="0" applyFont="1" applyFill="1" applyBorder="1" applyAlignment="1">
      <alignment horizontal="center" vertical="center"/>
    </xf>
    <xf numFmtId="0" fontId="137" fillId="30" borderId="188" xfId="0" applyFont="1" applyFill="1" applyBorder="1" applyAlignment="1">
      <alignment horizontal="center" vertical="center"/>
    </xf>
    <xf numFmtId="0" fontId="137" fillId="30" borderId="186" xfId="0" applyFont="1" applyFill="1" applyBorder="1" applyAlignment="1">
      <alignment horizontal="center" vertical="center"/>
    </xf>
    <xf numFmtId="0" fontId="137" fillId="30" borderId="189" xfId="0" applyFont="1" applyFill="1" applyBorder="1" applyAlignment="1">
      <alignment horizontal="center" vertical="center"/>
    </xf>
    <xf numFmtId="0" fontId="138" fillId="30" borderId="11" xfId="0" applyFont="1" applyFill="1" applyBorder="1" applyAlignment="1">
      <alignment horizontal="left" vertical="top" wrapText="1"/>
    </xf>
    <xf numFmtId="0" fontId="138" fillId="30" borderId="0" xfId="0" applyFont="1" applyFill="1" applyBorder="1" applyAlignment="1">
      <alignment horizontal="left" vertical="top" wrapText="1"/>
    </xf>
    <xf numFmtId="178" fontId="138" fillId="30" borderId="177" xfId="0" applyNumberFormat="1" applyFont="1" applyFill="1" applyBorder="1" applyAlignment="1">
      <alignment horizontal="center" vertical="center"/>
    </xf>
    <xf numFmtId="178" fontId="138" fillId="30" borderId="179" xfId="0" applyNumberFormat="1" applyFont="1" applyFill="1" applyBorder="1" applyAlignment="1">
      <alignment horizontal="center" vertical="center"/>
    </xf>
    <xf numFmtId="0" fontId="49" fillId="0" borderId="0" xfId="152" applyFont="1" applyBorder="1" applyAlignment="1">
      <alignment horizontal="center" vertical="center"/>
    </xf>
    <xf numFmtId="0" fontId="138" fillId="30" borderId="0" xfId="0" applyFont="1" applyFill="1" applyBorder="1" applyAlignment="1">
      <alignment horizontal="center" vertical="center"/>
    </xf>
    <xf numFmtId="0" fontId="138" fillId="30" borderId="10" xfId="0" applyFont="1" applyFill="1" applyBorder="1" applyAlignment="1">
      <alignment horizontal="left" vertical="center"/>
    </xf>
    <xf numFmtId="170" fontId="138" fillId="30" borderId="176" xfId="0" applyNumberFormat="1" applyFont="1" applyFill="1" applyBorder="1" applyAlignment="1">
      <alignment horizontal="center" vertical="center" wrapText="1"/>
    </xf>
    <xf numFmtId="0" fontId="138" fillId="30" borderId="176" xfId="0" applyFont="1" applyFill="1" applyBorder="1" applyAlignment="1">
      <alignment horizontal="center" vertical="center" wrapText="1"/>
    </xf>
    <xf numFmtId="0" fontId="138" fillId="30" borderId="182" xfId="0" applyFont="1" applyFill="1" applyBorder="1" applyAlignment="1">
      <alignment horizontal="center" vertical="center" wrapText="1"/>
    </xf>
    <xf numFmtId="181" fontId="138" fillId="30" borderId="196" xfId="0" applyNumberFormat="1" applyFont="1" applyFill="1" applyBorder="1" applyAlignment="1">
      <alignment horizontal="center" vertical="center" wrapText="1"/>
    </xf>
    <xf numFmtId="181" fontId="138" fillId="30" borderId="7" xfId="0" applyNumberFormat="1" applyFont="1" applyFill="1" applyBorder="1" applyAlignment="1">
      <alignment horizontal="center" vertical="center" wrapText="1"/>
    </xf>
    <xf numFmtId="181" fontId="138" fillId="30" borderId="8" xfId="0" applyNumberFormat="1" applyFont="1" applyFill="1" applyBorder="1" applyAlignment="1">
      <alignment horizontal="center" vertical="center" wrapText="1"/>
    </xf>
    <xf numFmtId="0" fontId="137" fillId="30" borderId="193" xfId="0" applyFont="1" applyFill="1" applyBorder="1" applyAlignment="1">
      <alignment horizontal="right" vertical="center" wrapText="1"/>
    </xf>
    <xf numFmtId="0" fontId="137" fillId="30" borderId="110" xfId="0" applyFont="1" applyFill="1" applyBorder="1" applyAlignment="1">
      <alignment horizontal="right" vertical="center" wrapText="1"/>
    </xf>
    <xf numFmtId="0" fontId="137" fillId="30" borderId="111" xfId="0" applyFont="1" applyFill="1" applyBorder="1" applyAlignment="1">
      <alignment horizontal="right" vertical="center" wrapText="1"/>
    </xf>
    <xf numFmtId="0" fontId="137" fillId="30" borderId="193" xfId="0" applyFont="1" applyFill="1" applyBorder="1" applyAlignment="1">
      <alignment horizontal="right" vertical="center"/>
    </xf>
    <xf numFmtId="0" fontId="137" fillId="30" borderId="110" xfId="0" applyFont="1" applyFill="1" applyBorder="1" applyAlignment="1">
      <alignment horizontal="right" vertical="center"/>
    </xf>
    <xf numFmtId="0" fontId="137" fillId="30" borderId="0" xfId="0" applyFont="1" applyFill="1" applyBorder="1" applyAlignment="1">
      <alignment horizontal="center" vertical="center" wrapText="1"/>
    </xf>
    <xf numFmtId="9" fontId="138" fillId="30" borderId="1" xfId="5" applyFont="1" applyFill="1" applyBorder="1" applyAlignment="1">
      <alignment horizontal="center" vertical="center" wrapText="1"/>
    </xf>
    <xf numFmtId="9" fontId="138" fillId="30" borderId="2" xfId="5" applyFont="1" applyFill="1" applyBorder="1" applyAlignment="1">
      <alignment horizontal="center" vertical="center" wrapText="1"/>
    </xf>
    <xf numFmtId="9" fontId="138" fillId="30" borderId="9" xfId="5" applyFont="1" applyFill="1" applyBorder="1" applyAlignment="1">
      <alignment horizontal="center" vertical="center" wrapText="1"/>
    </xf>
    <xf numFmtId="0" fontId="135" fillId="43" borderId="197" xfId="0" applyFont="1" applyFill="1" applyBorder="1" applyAlignment="1">
      <alignment horizontal="center" vertical="center"/>
    </xf>
    <xf numFmtId="0" fontId="135" fillId="43" borderId="110" xfId="0" applyFont="1" applyFill="1" applyBorder="1" applyAlignment="1">
      <alignment horizontal="center" vertical="center"/>
    </xf>
    <xf numFmtId="0" fontId="135" fillId="43" borderId="111" xfId="0" applyFont="1" applyFill="1" applyBorder="1" applyAlignment="1">
      <alignment horizontal="center" vertical="center"/>
    </xf>
    <xf numFmtId="0" fontId="138" fillId="30" borderId="10" xfId="0" applyFont="1" applyFill="1" applyBorder="1" applyAlignment="1">
      <alignment horizontal="center" vertical="center"/>
    </xf>
    <xf numFmtId="170" fontId="138" fillId="30" borderId="175" xfId="0" applyNumberFormat="1" applyFont="1" applyFill="1" applyBorder="1" applyAlignment="1">
      <alignment horizontal="center" vertical="center" wrapText="1"/>
    </xf>
    <xf numFmtId="170" fontId="138" fillId="30" borderId="182" xfId="0" applyNumberFormat="1" applyFont="1" applyFill="1" applyBorder="1" applyAlignment="1">
      <alignment horizontal="center" vertical="center" wrapText="1"/>
    </xf>
    <xf numFmtId="0" fontId="137" fillId="30" borderId="194" xfId="0" applyFont="1" applyFill="1" applyBorder="1" applyAlignment="1">
      <alignment horizontal="right" vertical="center" wrapText="1"/>
    </xf>
    <xf numFmtId="0" fontId="137" fillId="30" borderId="184" xfId="0" applyFont="1" applyFill="1" applyBorder="1" applyAlignment="1">
      <alignment horizontal="right" vertical="center" wrapText="1"/>
    </xf>
    <xf numFmtId="0" fontId="137" fillId="30" borderId="195" xfId="0" applyFont="1" applyFill="1" applyBorder="1" applyAlignment="1">
      <alignment horizontal="right" vertical="center" wrapText="1"/>
    </xf>
    <xf numFmtId="0" fontId="137" fillId="30" borderId="183" xfId="0" applyFont="1" applyFill="1" applyBorder="1" applyAlignment="1">
      <alignment horizontal="right" vertical="center" wrapText="1"/>
    </xf>
    <xf numFmtId="2" fontId="138" fillId="30" borderId="1" xfId="0" applyNumberFormat="1" applyFont="1" applyFill="1" applyBorder="1" applyAlignment="1">
      <alignment horizontal="left" vertical="center"/>
    </xf>
    <xf numFmtId="2" fontId="138" fillId="30" borderId="2" xfId="0" applyNumberFormat="1" applyFont="1" applyFill="1" applyBorder="1" applyAlignment="1">
      <alignment horizontal="left" vertical="center"/>
    </xf>
    <xf numFmtId="2" fontId="138" fillId="30" borderId="9" xfId="0" applyNumberFormat="1" applyFont="1" applyFill="1" applyBorder="1" applyAlignment="1">
      <alignment horizontal="left" vertical="center"/>
    </xf>
    <xf numFmtId="0" fontId="138" fillId="30" borderId="12" xfId="0" applyFont="1" applyFill="1" applyBorder="1" applyAlignment="1">
      <alignment horizontal="left" vertical="top" wrapText="1"/>
    </xf>
    <xf numFmtId="0" fontId="138" fillId="30" borderId="13" xfId="0" applyFont="1" applyFill="1" applyBorder="1" applyAlignment="1">
      <alignment horizontal="left" vertical="top" wrapText="1"/>
    </xf>
    <xf numFmtId="0" fontId="138" fillId="30" borderId="7" xfId="0" applyFont="1" applyFill="1" applyBorder="1" applyAlignment="1">
      <alignment horizontal="left" vertical="top" wrapText="1"/>
    </xf>
    <xf numFmtId="0" fontId="138" fillId="30" borderId="8" xfId="0" applyFont="1" applyFill="1" applyBorder="1" applyAlignment="1">
      <alignment horizontal="left" vertical="top" wrapText="1"/>
    </xf>
    <xf numFmtId="0" fontId="133" fillId="0" borderId="107" xfId="19" applyFont="1" applyFill="1" applyBorder="1" applyAlignment="1">
      <alignment horizontal="center" vertical="center"/>
    </xf>
    <xf numFmtId="0" fontId="133" fillId="0" borderId="108" xfId="19" applyFont="1" applyFill="1" applyBorder="1" applyAlignment="1">
      <alignment horizontal="center" vertical="center"/>
    </xf>
    <xf numFmtId="0" fontId="133" fillId="0" borderId="109" xfId="19" applyFont="1" applyFill="1" applyBorder="1" applyAlignment="1">
      <alignment horizontal="center" vertical="center"/>
    </xf>
    <xf numFmtId="0" fontId="133" fillId="28" borderId="107" xfId="19" applyFont="1" applyFill="1" applyBorder="1" applyAlignment="1">
      <alignment horizontal="center" vertical="center"/>
    </xf>
    <xf numFmtId="0" fontId="133" fillId="28" borderId="108" xfId="19" applyFont="1" applyFill="1" applyBorder="1" applyAlignment="1">
      <alignment horizontal="center" vertical="center"/>
    </xf>
    <xf numFmtId="0" fontId="133" fillId="28" borderId="109" xfId="19" applyFont="1" applyFill="1" applyBorder="1" applyAlignment="1">
      <alignment horizontal="center" vertical="center"/>
    </xf>
    <xf numFmtId="0" fontId="133" fillId="0" borderId="1" xfId="19" applyFont="1" applyBorder="1" applyAlignment="1">
      <alignment horizontal="left" vertical="center"/>
    </xf>
    <xf numFmtId="0" fontId="133" fillId="0" borderId="2" xfId="19" applyFont="1" applyBorder="1" applyAlignment="1">
      <alignment horizontal="left" vertical="center"/>
    </xf>
    <xf numFmtId="0" fontId="48" fillId="28" borderId="10" xfId="19" applyFont="1" applyFill="1" applyBorder="1" applyAlignment="1">
      <alignment horizontal="center" vertical="center"/>
    </xf>
    <xf numFmtId="0" fontId="137" fillId="30" borderId="185" xfId="0" applyFont="1" applyFill="1" applyBorder="1" applyAlignment="1">
      <alignment horizontal="left" vertical="center"/>
    </xf>
    <xf numFmtId="0" fontId="137" fillId="30" borderId="186" xfId="0" applyFont="1" applyFill="1" applyBorder="1" applyAlignment="1">
      <alignment horizontal="left" vertical="center"/>
    </xf>
    <xf numFmtId="0" fontId="137" fillId="30" borderId="187" xfId="0" applyFont="1" applyFill="1" applyBorder="1" applyAlignment="1">
      <alignment horizontal="left" vertical="center"/>
    </xf>
    <xf numFmtId="0" fontId="137" fillId="30" borderId="187" xfId="0" applyFont="1" applyFill="1" applyBorder="1" applyAlignment="1">
      <alignment horizontal="center" vertical="center"/>
    </xf>
    <xf numFmtId="178" fontId="138" fillId="30" borderId="188" xfId="0" applyNumberFormat="1" applyFont="1" applyFill="1" applyBorder="1" applyAlignment="1">
      <alignment horizontal="center" vertical="center"/>
    </xf>
    <xf numFmtId="178" fontId="138" fillId="30" borderId="186" xfId="0" applyNumberFormat="1" applyFont="1" applyFill="1" applyBorder="1" applyAlignment="1">
      <alignment horizontal="center" vertical="center"/>
    </xf>
    <xf numFmtId="178" fontId="138" fillId="30" borderId="187" xfId="0" applyNumberFormat="1" applyFont="1" applyFill="1" applyBorder="1" applyAlignment="1">
      <alignment horizontal="center" vertical="center"/>
    </xf>
    <xf numFmtId="0" fontId="138" fillId="30" borderId="1" xfId="0" applyFont="1" applyFill="1" applyBorder="1" applyAlignment="1">
      <alignment horizontal="center" vertical="center"/>
    </xf>
    <xf numFmtId="0" fontId="138" fillId="30" borderId="2" xfId="0" applyFont="1" applyFill="1" applyBorder="1" applyAlignment="1">
      <alignment horizontal="center" vertical="center"/>
    </xf>
    <xf numFmtId="0" fontId="138" fillId="30" borderId="9" xfId="0" applyFont="1" applyFill="1" applyBorder="1" applyAlignment="1">
      <alignment horizontal="center" vertical="center"/>
    </xf>
    <xf numFmtId="0" fontId="138" fillId="30" borderId="7" xfId="0" applyFont="1" applyFill="1" applyBorder="1" applyAlignment="1">
      <alignment horizontal="center" vertical="center"/>
    </xf>
    <xf numFmtId="0" fontId="138" fillId="30" borderId="45" xfId="0" applyFont="1" applyFill="1" applyBorder="1" applyAlignment="1">
      <alignment horizontal="left" vertical="center"/>
    </xf>
    <xf numFmtId="0" fontId="138" fillId="30" borderId="181" xfId="0" applyFont="1" applyFill="1" applyBorder="1" applyAlignment="1">
      <alignment vertical="center"/>
    </xf>
    <xf numFmtId="0" fontId="138" fillId="30" borderId="45" xfId="0" applyFont="1" applyFill="1" applyBorder="1" applyAlignment="1">
      <alignment horizontal="center" vertical="center"/>
    </xf>
    <xf numFmtId="0" fontId="138" fillId="30" borderId="181" xfId="0" applyFont="1" applyFill="1" applyBorder="1" applyAlignment="1">
      <alignment horizontal="center" vertical="center"/>
    </xf>
    <xf numFmtId="0" fontId="138" fillId="30" borderId="46" xfId="0" applyFont="1" applyFill="1" applyBorder="1" applyAlignment="1">
      <alignment horizontal="center" vertical="center"/>
    </xf>
    <xf numFmtId="0" fontId="138" fillId="30" borderId="17" xfId="0" applyFont="1" applyFill="1" applyBorder="1" applyAlignment="1">
      <alignment horizontal="center" vertical="center"/>
    </xf>
    <xf numFmtId="0" fontId="138" fillId="30" borderId="47" xfId="0" applyFont="1" applyFill="1" applyBorder="1" applyAlignment="1">
      <alignment horizontal="center" vertical="center"/>
    </xf>
    <xf numFmtId="0" fontId="138" fillId="30" borderId="18" xfId="0" applyFont="1" applyFill="1" applyBorder="1" applyAlignment="1">
      <alignment horizontal="center" vertical="center"/>
    </xf>
    <xf numFmtId="0" fontId="138" fillId="30" borderId="82" xfId="0" applyFont="1" applyFill="1" applyBorder="1" applyAlignment="1">
      <alignment horizontal="left" vertical="center"/>
    </xf>
    <xf numFmtId="0" fontId="138" fillId="30" borderId="83" xfId="0" applyFont="1" applyFill="1" applyBorder="1" applyAlignment="1">
      <alignment vertical="center"/>
    </xf>
    <xf numFmtId="0" fontId="138" fillId="30" borderId="82" xfId="0" quotePrefix="1" applyFont="1" applyFill="1" applyBorder="1" applyAlignment="1">
      <alignment horizontal="center" vertical="center"/>
    </xf>
    <xf numFmtId="0" fontId="138" fillId="30" borderId="83" xfId="0" applyFont="1" applyFill="1" applyBorder="1" applyAlignment="1">
      <alignment horizontal="center" vertical="center"/>
    </xf>
    <xf numFmtId="0" fontId="138" fillId="30" borderId="84" xfId="0" applyFont="1" applyFill="1" applyBorder="1" applyAlignment="1">
      <alignment horizontal="center" vertical="center"/>
    </xf>
    <xf numFmtId="0" fontId="138" fillId="30" borderId="82" xfId="0" applyFont="1" applyFill="1" applyBorder="1" applyAlignment="1">
      <alignment horizontal="center" vertical="center"/>
    </xf>
    <xf numFmtId="0" fontId="138" fillId="30" borderId="50" xfId="0" applyFont="1" applyFill="1" applyBorder="1" applyAlignment="1">
      <alignment horizontal="center" vertical="center"/>
    </xf>
    <xf numFmtId="0" fontId="138" fillId="30" borderId="51" xfId="0" applyFont="1" applyFill="1" applyBorder="1" applyAlignment="1">
      <alignment horizontal="center" vertical="center"/>
    </xf>
    <xf numFmtId="0" fontId="138" fillId="30" borderId="48" xfId="0" applyFont="1" applyFill="1" applyBorder="1" applyAlignment="1">
      <alignment horizontal="center" vertical="center"/>
    </xf>
    <xf numFmtId="0" fontId="138" fillId="30" borderId="85" xfId="0" applyFont="1" applyFill="1" applyBorder="1" applyAlignment="1">
      <alignment horizontal="left" vertical="center"/>
    </xf>
    <xf numFmtId="0" fontId="138" fillId="30" borderId="7" xfId="0" applyFont="1" applyFill="1" applyBorder="1" applyAlignment="1">
      <alignment vertical="center"/>
    </xf>
    <xf numFmtId="0" fontId="138" fillId="30" borderId="85" xfId="0" applyFont="1" applyFill="1" applyBorder="1" applyAlignment="1">
      <alignment horizontal="center" vertical="center"/>
    </xf>
    <xf numFmtId="0" fontId="138" fillId="30" borderId="86" xfId="0" applyFont="1" applyFill="1" applyBorder="1" applyAlignment="1">
      <alignment horizontal="center" vertical="center"/>
    </xf>
    <xf numFmtId="0" fontId="138" fillId="30" borderId="52" xfId="0" applyFont="1" applyFill="1" applyBorder="1" applyAlignment="1">
      <alignment horizontal="center" vertical="center"/>
    </xf>
    <xf numFmtId="0" fontId="138" fillId="30" borderId="49" xfId="0" applyFont="1" applyFill="1" applyBorder="1" applyAlignment="1">
      <alignment horizontal="center" vertical="center"/>
    </xf>
    <xf numFmtId="0" fontId="138" fillId="30" borderId="52" xfId="0" applyFont="1" applyFill="1" applyBorder="1" applyAlignment="1">
      <alignment horizontal="left" vertical="center"/>
    </xf>
    <xf numFmtId="0" fontId="138" fillId="30" borderId="2" xfId="0" applyFont="1" applyFill="1" applyBorder="1" applyAlignment="1">
      <alignment vertical="center"/>
    </xf>
    <xf numFmtId="0" fontId="138" fillId="30" borderId="52" xfId="0" applyFont="1" applyFill="1" applyBorder="1" applyAlignment="1">
      <alignment horizontal="left" vertical="center" wrapText="1"/>
    </xf>
    <xf numFmtId="0" fontId="138" fillId="30" borderId="2" xfId="0" applyFont="1" applyFill="1" applyBorder="1" applyAlignment="1">
      <alignment vertical="center" wrapText="1"/>
    </xf>
    <xf numFmtId="0" fontId="135" fillId="43" borderId="107" xfId="0" applyFont="1" applyFill="1" applyBorder="1" applyAlignment="1">
      <alignment horizontal="center" vertical="center"/>
    </xf>
    <xf numFmtId="0" fontId="135" fillId="43" borderId="108" xfId="0" applyFont="1" applyFill="1" applyBorder="1" applyAlignment="1">
      <alignment horizontal="center" vertical="center"/>
    </xf>
    <xf numFmtId="0" fontId="135" fillId="43" borderId="109" xfId="0" applyFont="1" applyFill="1" applyBorder="1" applyAlignment="1">
      <alignment horizontal="center" vertical="center"/>
    </xf>
    <xf numFmtId="0" fontId="137" fillId="30" borderId="45" xfId="0" applyFont="1" applyFill="1" applyBorder="1" applyAlignment="1">
      <alignment horizontal="center" vertical="center"/>
    </xf>
    <xf numFmtId="0" fontId="137" fillId="30" borderId="181" xfId="0" applyFont="1" applyFill="1" applyBorder="1" applyAlignment="1">
      <alignment horizontal="center" vertical="center"/>
    </xf>
    <xf numFmtId="0" fontId="137" fillId="30" borderId="47" xfId="0" applyFont="1" applyFill="1" applyBorder="1" applyAlignment="1">
      <alignment horizontal="center" vertical="center"/>
    </xf>
    <xf numFmtId="0" fontId="137" fillId="30" borderId="18" xfId="0" applyFont="1" applyFill="1" applyBorder="1" applyAlignment="1">
      <alignment horizontal="center" vertical="center"/>
    </xf>
    <xf numFmtId="0" fontId="137" fillId="30" borderId="3" xfId="0" applyFont="1" applyFill="1" applyBorder="1" applyAlignment="1">
      <alignment vertical="center"/>
    </xf>
    <xf numFmtId="0" fontId="137" fillId="30" borderId="4" xfId="0" applyFont="1" applyFill="1" applyBorder="1" applyAlignment="1">
      <alignment vertical="center"/>
    </xf>
    <xf numFmtId="0" fontId="137" fillId="30" borderId="6" xfId="0" applyFont="1" applyFill="1" applyBorder="1" applyAlignment="1">
      <alignment vertical="center"/>
    </xf>
    <xf numFmtId="0" fontId="137" fillId="30" borderId="13" xfId="0" applyFont="1" applyFill="1" applyBorder="1" applyAlignment="1">
      <alignment vertical="center"/>
    </xf>
    <xf numFmtId="0" fontId="137" fillId="30" borderId="7" xfId="0" applyFont="1" applyFill="1" applyBorder="1" applyAlignment="1">
      <alignment vertical="center"/>
    </xf>
    <xf numFmtId="0" fontId="137" fillId="30" borderId="8" xfId="0" applyFont="1" applyFill="1" applyBorder="1" applyAlignment="1">
      <alignment vertical="center"/>
    </xf>
    <xf numFmtId="0" fontId="137" fillId="30" borderId="0" xfId="0" applyFont="1" applyFill="1" applyBorder="1" applyAlignment="1">
      <alignment horizontal="center" vertical="center"/>
    </xf>
    <xf numFmtId="0" fontId="133" fillId="28" borderId="10" xfId="19" applyFont="1" applyFill="1" applyBorder="1" applyAlignment="1">
      <alignment horizontal="center" vertical="center"/>
    </xf>
    <xf numFmtId="0" fontId="138" fillId="30" borderId="50" xfId="0" applyFont="1" applyFill="1" applyBorder="1" applyAlignment="1">
      <alignment horizontal="left" vertical="center"/>
    </xf>
    <xf numFmtId="0" fontId="138" fillId="30" borderId="51" xfId="0" applyFont="1" applyFill="1" applyBorder="1" applyAlignment="1">
      <alignment vertical="center"/>
    </xf>
    <xf numFmtId="0" fontId="143" fillId="30" borderId="10" xfId="0" applyFont="1" applyFill="1" applyBorder="1" applyAlignment="1">
      <alignment horizontal="center" vertical="center"/>
    </xf>
    <xf numFmtId="169" fontId="143" fillId="30" borderId="1" xfId="0" applyNumberFormat="1" applyFont="1" applyFill="1" applyBorder="1" applyAlignment="1">
      <alignment horizontal="center" vertical="center"/>
    </xf>
    <xf numFmtId="169" fontId="143" fillId="30" borderId="2" xfId="0" applyNumberFormat="1" applyFont="1" applyFill="1" applyBorder="1" applyAlignment="1">
      <alignment horizontal="center" vertical="center"/>
    </xf>
    <xf numFmtId="169" fontId="143" fillId="30" borderId="9" xfId="0" applyNumberFormat="1" applyFont="1" applyFill="1" applyBorder="1" applyAlignment="1">
      <alignment horizontal="center" vertical="center"/>
    </xf>
    <xf numFmtId="0" fontId="142" fillId="30" borderId="10" xfId="0" applyFont="1" applyFill="1" applyBorder="1" applyAlignment="1">
      <alignment horizontal="center" vertical="center"/>
    </xf>
    <xf numFmtId="169" fontId="138" fillId="30" borderId="1" xfId="0" applyNumberFormat="1" applyFont="1" applyFill="1" applyBorder="1" applyAlignment="1">
      <alignment horizontal="center" vertical="center"/>
    </xf>
    <xf numFmtId="169" fontId="138" fillId="30" borderId="2" xfId="0" applyNumberFormat="1" applyFont="1" applyFill="1" applyBorder="1" applyAlignment="1">
      <alignment horizontal="center" vertical="center"/>
    </xf>
    <xf numFmtId="169" fontId="138" fillId="30" borderId="9" xfId="0" applyNumberFormat="1" applyFont="1" applyFill="1" applyBorder="1" applyAlignment="1">
      <alignment horizontal="center" vertical="center"/>
    </xf>
    <xf numFmtId="17" fontId="154" fillId="30" borderId="10" xfId="26" applyNumberFormat="1" applyFont="1" applyFill="1" applyBorder="1" applyAlignment="1">
      <alignment horizontal="left" vertical="center"/>
    </xf>
    <xf numFmtId="179" fontId="138" fillId="30" borderId="10" xfId="0" applyNumberFormat="1" applyFont="1" applyFill="1" applyBorder="1" applyAlignment="1">
      <alignment horizontal="center" vertical="center"/>
    </xf>
    <xf numFmtId="169" fontId="138" fillId="30" borderId="10" xfId="0" applyNumberFormat="1" applyFont="1" applyFill="1" applyBorder="1" applyAlignment="1">
      <alignment horizontal="center" vertical="center"/>
    </xf>
    <xf numFmtId="169" fontId="146" fillId="30" borderId="10" xfId="0" applyNumberFormat="1" applyFont="1" applyFill="1" applyBorder="1" applyAlignment="1">
      <alignment horizontal="center" vertical="center"/>
    </xf>
    <xf numFmtId="0" fontId="146" fillId="30" borderId="10" xfId="0" applyFont="1" applyFill="1" applyBorder="1" applyAlignment="1">
      <alignment horizontal="center" vertical="center"/>
    </xf>
    <xf numFmtId="0" fontId="138" fillId="30" borderId="94" xfId="0" applyFont="1" applyFill="1" applyBorder="1" applyAlignment="1">
      <alignment horizontal="left" vertical="center"/>
    </xf>
    <xf numFmtId="0" fontId="138" fillId="30" borderId="95" xfId="0" applyFont="1" applyFill="1" applyBorder="1" applyAlignment="1">
      <alignment horizontal="left" vertical="center"/>
    </xf>
    <xf numFmtId="49" fontId="138" fillId="30" borderId="180" xfId="0" applyNumberFormat="1" applyFont="1" applyFill="1" applyBorder="1" applyAlignment="1">
      <alignment horizontal="center" vertical="center"/>
    </xf>
    <xf numFmtId="49" fontId="138" fillId="30" borderId="83" xfId="0" applyNumberFormat="1" applyFont="1" applyFill="1" applyBorder="1" applyAlignment="1">
      <alignment horizontal="center" vertical="center"/>
    </xf>
    <xf numFmtId="49" fontId="138" fillId="30" borderId="84" xfId="0" applyNumberFormat="1" applyFont="1" applyFill="1" applyBorder="1" applyAlignment="1">
      <alignment horizontal="center" vertical="center"/>
    </xf>
    <xf numFmtId="17" fontId="153" fillId="28" borderId="10" xfId="26" applyNumberFormat="1" applyFont="1" applyFill="1" applyBorder="1" applyAlignment="1">
      <alignment horizontal="center" vertical="center"/>
    </xf>
    <xf numFmtId="0" fontId="143" fillId="28" borderId="10" xfId="0" applyFont="1" applyFill="1" applyBorder="1" applyAlignment="1">
      <alignment horizontal="center" vertical="center" wrapText="1"/>
    </xf>
    <xf numFmtId="0" fontId="143" fillId="28" borderId="10" xfId="0" applyFont="1" applyFill="1" applyBorder="1" applyAlignment="1">
      <alignment horizontal="center" vertical="center"/>
    </xf>
    <xf numFmtId="0" fontId="143" fillId="28" borderId="1" xfId="0" applyFont="1" applyFill="1" applyBorder="1" applyAlignment="1">
      <alignment horizontal="center" vertical="center"/>
    </xf>
    <xf numFmtId="0" fontId="143" fillId="28" borderId="2" xfId="0" applyFont="1" applyFill="1" applyBorder="1" applyAlignment="1">
      <alignment horizontal="center" vertical="center"/>
    </xf>
    <xf numFmtId="0" fontId="143" fillId="28" borderId="9" xfId="0" applyFont="1" applyFill="1" applyBorder="1" applyAlignment="1">
      <alignment horizontal="center" vertical="center"/>
    </xf>
    <xf numFmtId="0" fontId="154" fillId="30" borderId="94" xfId="26" applyFont="1" applyFill="1" applyBorder="1" applyAlignment="1">
      <alignment horizontal="left" vertical="center"/>
    </xf>
    <xf numFmtId="0" fontId="154" fillId="30" borderId="95" xfId="26" applyFont="1" applyFill="1" applyBorder="1" applyAlignment="1">
      <alignment horizontal="left" vertical="center"/>
    </xf>
    <xf numFmtId="49" fontId="154" fillId="30" borderId="95" xfId="26" applyNumberFormat="1" applyFont="1" applyFill="1" applyBorder="1" applyAlignment="1">
      <alignment horizontal="center" vertical="center"/>
    </xf>
    <xf numFmtId="49" fontId="154" fillId="30" borderId="96" xfId="26" applyNumberFormat="1" applyFont="1" applyFill="1" applyBorder="1" applyAlignment="1">
      <alignment horizontal="center" vertical="center"/>
    </xf>
    <xf numFmtId="0" fontId="154" fillId="30" borderId="94" xfId="26" applyFont="1" applyFill="1" applyBorder="1" applyAlignment="1">
      <alignment horizontal="center" vertical="center"/>
    </xf>
    <xf numFmtId="0" fontId="154" fillId="30" borderId="95" xfId="26" applyFont="1" applyFill="1" applyBorder="1" applyAlignment="1">
      <alignment horizontal="center" vertical="center"/>
    </xf>
    <xf numFmtId="0" fontId="154" fillId="30" borderId="96" xfId="26" applyFont="1" applyFill="1" applyBorder="1" applyAlignment="1">
      <alignment horizontal="center" vertical="center"/>
    </xf>
    <xf numFmtId="49" fontId="154" fillId="30" borderId="94" xfId="26" applyNumberFormat="1" applyFont="1" applyFill="1" applyBorder="1" applyAlignment="1">
      <alignment horizontal="center" vertical="center"/>
    </xf>
    <xf numFmtId="49" fontId="154" fillId="30" borderId="10" xfId="26" applyNumberFormat="1" applyFont="1" applyFill="1" applyBorder="1" applyAlignment="1">
      <alignment horizontal="center" vertical="center"/>
    </xf>
    <xf numFmtId="49" fontId="154" fillId="30" borderId="93" xfId="26" applyNumberFormat="1" applyFont="1" applyFill="1" applyBorder="1" applyAlignment="1">
      <alignment horizontal="center" vertical="center"/>
    </xf>
    <xf numFmtId="49" fontId="154" fillId="30" borderId="92" xfId="26" applyNumberFormat="1" applyFont="1" applyFill="1" applyBorder="1" applyAlignment="1">
      <alignment horizontal="center" vertical="center"/>
    </xf>
    <xf numFmtId="49" fontId="138" fillId="30" borderId="10" xfId="0" applyNumberFormat="1" applyFont="1" applyFill="1" applyBorder="1" applyAlignment="1">
      <alignment horizontal="center" vertical="center"/>
    </xf>
    <xf numFmtId="49" fontId="138" fillId="30" borderId="93" xfId="0" applyNumberFormat="1" applyFont="1" applyFill="1" applyBorder="1" applyAlignment="1">
      <alignment horizontal="center" vertical="center"/>
    </xf>
    <xf numFmtId="0" fontId="138" fillId="30" borderId="92" xfId="0" applyFont="1" applyFill="1" applyBorder="1" applyAlignment="1">
      <alignment horizontal="left" vertical="center"/>
    </xf>
    <xf numFmtId="49" fontId="138" fillId="30" borderId="1" xfId="0" applyNumberFormat="1" applyFont="1" applyFill="1" applyBorder="1" applyAlignment="1">
      <alignment horizontal="center" vertical="center"/>
    </xf>
    <xf numFmtId="49" fontId="138" fillId="30" borderId="2" xfId="0" applyNumberFormat="1" applyFont="1" applyFill="1" applyBorder="1" applyAlignment="1">
      <alignment horizontal="center" vertical="center"/>
    </xf>
    <xf numFmtId="49" fontId="138" fillId="30" borderId="49" xfId="0" applyNumberFormat="1" applyFont="1" applyFill="1" applyBorder="1" applyAlignment="1">
      <alignment horizontal="center" vertical="center"/>
    </xf>
    <xf numFmtId="0" fontId="138" fillId="30" borderId="92" xfId="0" applyFont="1" applyFill="1" applyBorder="1" applyAlignment="1">
      <alignment horizontal="left" vertical="center" wrapText="1"/>
    </xf>
    <xf numFmtId="0" fontId="138" fillId="30" borderId="10" xfId="0" applyFont="1" applyFill="1" applyBorder="1" applyAlignment="1">
      <alignment horizontal="left" vertical="center" wrapText="1"/>
    </xf>
    <xf numFmtId="0" fontId="154" fillId="30" borderId="92" xfId="26" applyFont="1" applyFill="1" applyBorder="1" applyAlignment="1">
      <alignment horizontal="left" vertical="center"/>
    </xf>
    <xf numFmtId="0" fontId="154" fillId="30" borderId="10" xfId="26" applyFont="1" applyFill="1" applyBorder="1" applyAlignment="1">
      <alignment horizontal="left" vertical="center"/>
    </xf>
    <xf numFmtId="0" fontId="154" fillId="30" borderId="92" xfId="26" applyFont="1" applyFill="1" applyBorder="1" applyAlignment="1">
      <alignment horizontal="left" vertical="center" wrapText="1"/>
    </xf>
    <xf numFmtId="0" fontId="154" fillId="30" borderId="10" xfId="26" applyFont="1" applyFill="1" applyBorder="1" applyAlignment="1">
      <alignment horizontal="left" vertical="center" wrapText="1"/>
    </xf>
    <xf numFmtId="0" fontId="154" fillId="30" borderId="10" xfId="26" applyFont="1" applyFill="1" applyBorder="1" applyAlignment="1">
      <alignment horizontal="center" vertical="center" wrapText="1"/>
    </xf>
    <xf numFmtId="17" fontId="154" fillId="30" borderId="92" xfId="26" applyNumberFormat="1" applyFont="1" applyFill="1" applyBorder="1" applyAlignment="1">
      <alignment horizontal="left" vertical="center" wrapText="1"/>
    </xf>
    <xf numFmtId="17" fontId="154" fillId="30" borderId="10" xfId="26" applyNumberFormat="1" applyFont="1" applyFill="1" applyBorder="1" applyAlignment="1">
      <alignment horizontal="left" vertical="center" wrapText="1"/>
    </xf>
    <xf numFmtId="17" fontId="154" fillId="30" borderId="10" xfId="26" applyNumberFormat="1" applyFont="1" applyFill="1" applyBorder="1" applyAlignment="1">
      <alignment horizontal="center" vertical="center"/>
    </xf>
    <xf numFmtId="0" fontId="154" fillId="30" borderId="10" xfId="26" applyFont="1" applyFill="1" applyBorder="1" applyAlignment="1">
      <alignment horizontal="center" vertical="center"/>
    </xf>
    <xf numFmtId="0" fontId="152" fillId="30" borderId="10" xfId="1" applyFont="1" applyFill="1" applyBorder="1" applyAlignment="1" applyProtection="1">
      <alignment horizontal="center" vertical="center" wrapText="1"/>
    </xf>
    <xf numFmtId="0" fontId="137" fillId="30" borderId="10" xfId="0" applyFont="1" applyFill="1" applyBorder="1" applyAlignment="1">
      <alignment horizontal="left" vertical="center"/>
    </xf>
    <xf numFmtId="17" fontId="154" fillId="30" borderId="92" xfId="26" applyNumberFormat="1" applyFont="1" applyFill="1" applyBorder="1" applyAlignment="1">
      <alignment horizontal="left" vertical="center"/>
    </xf>
    <xf numFmtId="0" fontId="155" fillId="30" borderId="92" xfId="26" applyFont="1" applyFill="1" applyBorder="1" applyAlignment="1">
      <alignment horizontal="center" vertical="center"/>
    </xf>
    <xf numFmtId="0" fontId="155" fillId="30" borderId="10" xfId="26" applyFont="1" applyFill="1" applyBorder="1" applyAlignment="1">
      <alignment horizontal="center" vertical="center"/>
    </xf>
    <xf numFmtId="0" fontId="155" fillId="30" borderId="93" xfId="26" applyFont="1" applyFill="1" applyBorder="1" applyAlignment="1">
      <alignment horizontal="center" vertical="center"/>
    </xf>
    <xf numFmtId="0" fontId="155" fillId="30" borderId="1" xfId="26" applyFont="1" applyFill="1" applyBorder="1" applyAlignment="1">
      <alignment horizontal="center" vertical="center"/>
    </xf>
    <xf numFmtId="0" fontId="155" fillId="30" borderId="2" xfId="26" applyFont="1" applyFill="1" applyBorder="1" applyAlignment="1">
      <alignment horizontal="center" vertical="center"/>
    </xf>
    <xf numFmtId="0" fontId="155" fillId="30" borderId="49" xfId="26" applyFont="1" applyFill="1" applyBorder="1" applyAlignment="1">
      <alignment horizontal="center" vertical="center"/>
    </xf>
    <xf numFmtId="0" fontId="143" fillId="30" borderId="0" xfId="0" applyFont="1" applyFill="1" applyBorder="1" applyAlignment="1">
      <alignment horizontal="center" vertical="center" wrapText="1"/>
    </xf>
    <xf numFmtId="0" fontId="143" fillId="30" borderId="181" xfId="0" applyFont="1" applyFill="1" applyBorder="1" applyAlignment="1">
      <alignment horizontal="center" vertical="center" wrapText="1"/>
    </xf>
    <xf numFmtId="0" fontId="143" fillId="28" borderId="50" xfId="0" applyFont="1" applyFill="1" applyBorder="1" applyAlignment="1">
      <alignment horizontal="center" vertical="center"/>
    </xf>
    <xf numFmtId="0" fontId="143" fillId="28" borderId="51" xfId="0" applyFont="1" applyFill="1" applyBorder="1" applyAlignment="1">
      <alignment horizontal="center" vertical="center"/>
    </xf>
    <xf numFmtId="0" fontId="143" fillId="28" borderId="48" xfId="0" applyFont="1" applyFill="1" applyBorder="1" applyAlignment="1">
      <alignment horizontal="center" vertical="center"/>
    </xf>
    <xf numFmtId="172" fontId="146" fillId="30" borderId="10" xfId="0" applyNumberFormat="1" applyFont="1" applyFill="1" applyBorder="1" applyAlignment="1">
      <alignment horizontal="center" vertical="center"/>
    </xf>
    <xf numFmtId="44" fontId="146" fillId="30" borderId="10" xfId="0" applyNumberFormat="1" applyFont="1" applyFill="1" applyBorder="1" applyAlignment="1">
      <alignment horizontal="center" vertical="center"/>
    </xf>
    <xf numFmtId="0" fontId="137" fillId="30" borderId="10" xfId="0" applyFont="1" applyFill="1" applyBorder="1" applyAlignment="1">
      <alignment horizontal="left" vertical="center" wrapText="1"/>
    </xf>
    <xf numFmtId="0" fontId="146" fillId="30" borderId="10" xfId="0" applyFont="1" applyFill="1" applyBorder="1" applyAlignment="1">
      <alignment horizontal="center" vertical="center" wrapText="1"/>
    </xf>
    <xf numFmtId="0" fontId="143" fillId="30" borderId="3" xfId="0" applyFont="1" applyFill="1" applyBorder="1" applyAlignment="1">
      <alignment horizontal="center" vertical="center"/>
    </xf>
    <xf numFmtId="0" fontId="143" fillId="30" borderId="4" xfId="0" applyFont="1" applyFill="1" applyBorder="1" applyAlignment="1">
      <alignment horizontal="center" vertical="center"/>
    </xf>
    <xf numFmtId="0" fontId="143" fillId="30" borderId="6" xfId="0" applyFont="1" applyFill="1" applyBorder="1" applyAlignment="1">
      <alignment horizontal="center" vertical="center"/>
    </xf>
    <xf numFmtId="0" fontId="143" fillId="30" borderId="11" xfId="0" applyFont="1" applyFill="1" applyBorder="1" applyAlignment="1">
      <alignment horizontal="center" vertical="center"/>
    </xf>
    <xf numFmtId="0" fontId="143" fillId="30" borderId="0" xfId="0" applyFont="1" applyFill="1" applyBorder="1" applyAlignment="1">
      <alignment horizontal="center" vertical="center"/>
    </xf>
    <xf numFmtId="0" fontId="143" fillId="30" borderId="12" xfId="0" applyFont="1" applyFill="1" applyBorder="1" applyAlignment="1">
      <alignment horizontal="center" vertical="center"/>
    </xf>
    <xf numFmtId="0" fontId="143" fillId="30" borderId="13" xfId="0" applyFont="1" applyFill="1" applyBorder="1" applyAlignment="1">
      <alignment horizontal="center" vertical="center"/>
    </xf>
    <xf numFmtId="0" fontId="143" fillId="30" borderId="7" xfId="0" applyFont="1" applyFill="1" applyBorder="1" applyAlignment="1">
      <alignment horizontal="center" vertical="center"/>
    </xf>
    <xf numFmtId="0" fontId="143" fillId="30" borderId="8" xfId="0" applyFont="1" applyFill="1" applyBorder="1" applyAlignment="1">
      <alignment horizontal="center" vertical="center"/>
    </xf>
    <xf numFmtId="0" fontId="138" fillId="30" borderId="176" xfId="0" applyFont="1" applyFill="1" applyBorder="1" applyAlignment="1">
      <alignment horizontal="center" vertical="center"/>
    </xf>
    <xf numFmtId="0" fontId="137" fillId="43" borderId="107" xfId="0" applyFont="1" applyFill="1" applyBorder="1" applyAlignment="1">
      <alignment horizontal="center" vertical="center"/>
    </xf>
    <xf numFmtId="0" fontId="137" fillId="43" borderId="108" xfId="0" applyFont="1" applyFill="1" applyBorder="1" applyAlignment="1">
      <alignment horizontal="center" vertical="center"/>
    </xf>
    <xf numFmtId="0" fontId="137" fillId="43" borderId="109" xfId="0" applyFont="1" applyFill="1" applyBorder="1" applyAlignment="1">
      <alignment horizontal="center" vertical="center"/>
    </xf>
    <xf numFmtId="178" fontId="146" fillId="30" borderId="10" xfId="0" applyNumberFormat="1" applyFont="1" applyFill="1" applyBorder="1" applyAlignment="1">
      <alignment horizontal="center" vertical="center"/>
    </xf>
    <xf numFmtId="184" fontId="146" fillId="30" borderId="10" xfId="0" applyNumberFormat="1" applyFont="1" applyFill="1" applyBorder="1" applyAlignment="1">
      <alignment horizontal="center" vertical="center"/>
    </xf>
    <xf numFmtId="181" fontId="146" fillId="30" borderId="10" xfId="0" applyNumberFormat="1" applyFont="1" applyFill="1" applyBorder="1" applyAlignment="1">
      <alignment horizontal="center" vertical="center"/>
    </xf>
    <xf numFmtId="0" fontId="137" fillId="28" borderId="107" xfId="19" applyFont="1" applyFill="1" applyBorder="1" applyAlignment="1">
      <alignment horizontal="center" vertical="center"/>
    </xf>
    <xf numFmtId="0" fontId="137" fillId="28" borderId="108" xfId="19" applyFont="1" applyFill="1" applyBorder="1" applyAlignment="1">
      <alignment horizontal="center" vertical="center"/>
    </xf>
    <xf numFmtId="0" fontId="137" fillId="28" borderId="109" xfId="19" applyFont="1" applyFill="1" applyBorder="1" applyAlignment="1">
      <alignment horizontal="center" vertical="center"/>
    </xf>
    <xf numFmtId="0" fontId="137" fillId="28" borderId="10" xfId="19" applyFont="1" applyFill="1" applyBorder="1" applyAlignment="1">
      <alignment horizontal="center" vertical="center"/>
    </xf>
    <xf numFmtId="0" fontId="137" fillId="43" borderId="197" xfId="0" applyFont="1" applyFill="1" applyBorder="1" applyAlignment="1">
      <alignment horizontal="center" vertical="center"/>
    </xf>
    <xf numFmtId="0" fontId="137" fillId="43" borderId="110" xfId="0" applyFont="1" applyFill="1" applyBorder="1" applyAlignment="1">
      <alignment horizontal="center" vertical="center"/>
    </xf>
    <xf numFmtId="0" fontId="137" fillId="43" borderId="111" xfId="0" applyFont="1" applyFill="1" applyBorder="1" applyAlignment="1">
      <alignment horizontal="center" vertical="center"/>
    </xf>
    <xf numFmtId="0" fontId="136" fillId="30" borderId="176" xfId="0" applyFont="1" applyFill="1" applyBorder="1" applyAlignment="1">
      <alignment horizontal="center" vertical="center"/>
    </xf>
    <xf numFmtId="0" fontId="147" fillId="43" borderId="107" xfId="0" applyFont="1" applyFill="1" applyBorder="1" applyAlignment="1">
      <alignment horizontal="center" vertical="center"/>
    </xf>
    <xf numFmtId="0" fontId="147" fillId="43" borderId="108" xfId="0" applyFont="1" applyFill="1" applyBorder="1" applyAlignment="1">
      <alignment horizontal="center" vertical="center"/>
    </xf>
    <xf numFmtId="0" fontId="147" fillId="43" borderId="109" xfId="0" applyFont="1" applyFill="1" applyBorder="1" applyAlignment="1">
      <alignment horizontal="center" vertical="center"/>
    </xf>
    <xf numFmtId="0" fontId="147" fillId="30" borderId="0" xfId="0" applyFont="1" applyFill="1" applyBorder="1" applyAlignment="1">
      <alignment horizontal="center" vertical="center"/>
    </xf>
    <xf numFmtId="0" fontId="147" fillId="0" borderId="0" xfId="0" applyFont="1" applyFill="1" applyBorder="1" applyAlignment="1">
      <alignment horizontal="center" vertical="center"/>
    </xf>
    <xf numFmtId="0" fontId="147" fillId="43" borderId="197" xfId="0" applyFont="1" applyFill="1" applyBorder="1" applyAlignment="1">
      <alignment horizontal="center" vertical="center"/>
    </xf>
    <xf numFmtId="0" fontId="147" fillId="43" borderId="110" xfId="0" applyFont="1" applyFill="1" applyBorder="1" applyAlignment="1">
      <alignment horizontal="center" vertical="center"/>
    </xf>
    <xf numFmtId="0" fontId="147" fillId="43" borderId="111" xfId="0" applyFont="1" applyFill="1" applyBorder="1" applyAlignment="1">
      <alignment horizontal="center" vertical="center"/>
    </xf>
    <xf numFmtId="0" fontId="147" fillId="0" borderId="107" xfId="19" applyFont="1" applyFill="1" applyBorder="1" applyAlignment="1">
      <alignment horizontal="center" vertical="center"/>
    </xf>
    <xf numFmtId="0" fontId="147" fillId="0" borderId="108" xfId="19" applyFont="1" applyFill="1" applyBorder="1" applyAlignment="1">
      <alignment horizontal="center" vertical="center"/>
    </xf>
    <xf numFmtId="0" fontId="147" fillId="0" borderId="109" xfId="19" applyFont="1" applyFill="1" applyBorder="1" applyAlignment="1">
      <alignment horizontal="center" vertical="center"/>
    </xf>
    <xf numFmtId="0" fontId="147" fillId="28" borderId="107" xfId="19" applyFont="1" applyFill="1" applyBorder="1" applyAlignment="1">
      <alignment horizontal="center" vertical="center"/>
    </xf>
    <xf numFmtId="0" fontId="147" fillId="28" borderId="108" xfId="19" applyFont="1" applyFill="1" applyBorder="1" applyAlignment="1">
      <alignment horizontal="center" vertical="center"/>
    </xf>
    <xf numFmtId="0" fontId="147" fillId="28" borderId="109" xfId="19" applyFont="1" applyFill="1" applyBorder="1" applyAlignment="1">
      <alignment horizontal="center" vertical="center"/>
    </xf>
    <xf numFmtId="0" fontId="147" fillId="0" borderId="1" xfId="19" applyFont="1" applyBorder="1" applyAlignment="1">
      <alignment horizontal="left" vertical="center"/>
    </xf>
    <xf numFmtId="0" fontId="147" fillId="0" borderId="2" xfId="19" applyFont="1" applyBorder="1" applyAlignment="1">
      <alignment horizontal="left" vertical="center"/>
    </xf>
    <xf numFmtId="0" fontId="147" fillId="28" borderId="10" xfId="19" applyFont="1" applyFill="1" applyBorder="1" applyAlignment="1">
      <alignment horizontal="center" vertical="center"/>
    </xf>
    <xf numFmtId="0" fontId="147" fillId="41" borderId="0" xfId="0" applyFont="1" applyFill="1" applyBorder="1" applyAlignment="1">
      <alignment horizontal="right" vertical="center"/>
    </xf>
    <xf numFmtId="0" fontId="147" fillId="41" borderId="197" xfId="0" applyFont="1" applyFill="1" applyBorder="1" applyAlignment="1">
      <alignment horizontal="center" vertical="center"/>
    </xf>
    <xf numFmtId="0" fontId="147" fillId="41" borderId="110" xfId="0" applyFont="1" applyFill="1" applyBorder="1" applyAlignment="1">
      <alignment horizontal="center" vertical="center"/>
    </xf>
    <xf numFmtId="0" fontId="147" fillId="41" borderId="111" xfId="0" applyFont="1" applyFill="1" applyBorder="1" applyAlignment="1">
      <alignment horizontal="center" vertical="center"/>
    </xf>
    <xf numFmtId="0" fontId="147" fillId="30" borderId="197" xfId="0" applyFont="1" applyFill="1" applyBorder="1" applyAlignment="1">
      <alignment horizontal="center" vertical="center"/>
    </xf>
    <xf numFmtId="0" fontId="147" fillId="30" borderId="110" xfId="0" applyFont="1" applyFill="1" applyBorder="1" applyAlignment="1">
      <alignment horizontal="center" vertical="center"/>
    </xf>
    <xf numFmtId="0" fontId="147" fillId="30" borderId="111" xfId="0" applyFont="1" applyFill="1" applyBorder="1" applyAlignment="1">
      <alignment horizontal="center" vertical="center"/>
    </xf>
    <xf numFmtId="175" fontId="136" fillId="30" borderId="7" xfId="0" applyNumberFormat="1" applyFont="1" applyFill="1" applyBorder="1" applyAlignment="1">
      <alignment horizontal="left" vertical="center"/>
    </xf>
    <xf numFmtId="0" fontId="136" fillId="30" borderId="7" xfId="0" applyFont="1" applyFill="1" applyBorder="1" applyAlignment="1">
      <alignment horizontal="left" vertical="center"/>
    </xf>
    <xf numFmtId="0" fontId="136" fillId="30" borderId="4" xfId="0" applyFont="1" applyFill="1" applyBorder="1" applyAlignment="1">
      <alignment horizontal="left" vertical="center"/>
    </xf>
    <xf numFmtId="9" fontId="147" fillId="30" borderId="197" xfId="5" applyFont="1" applyFill="1" applyBorder="1" applyAlignment="1">
      <alignment horizontal="center" vertical="center"/>
    </xf>
    <xf numFmtId="9" fontId="147" fillId="30" borderId="110" xfId="5" applyFont="1" applyFill="1" applyBorder="1" applyAlignment="1">
      <alignment horizontal="center" vertical="center"/>
    </xf>
    <xf numFmtId="9" fontId="147" fillId="30" borderId="111" xfId="5" applyFont="1" applyFill="1" applyBorder="1" applyAlignment="1">
      <alignment horizontal="center" vertical="center"/>
    </xf>
    <xf numFmtId="9" fontId="147" fillId="0" borderId="197" xfId="5" applyFont="1" applyFill="1" applyBorder="1" applyAlignment="1">
      <alignment horizontal="center" vertical="center"/>
    </xf>
    <xf numFmtId="9" fontId="147" fillId="0" borderId="110" xfId="5" applyFont="1" applyFill="1" applyBorder="1" applyAlignment="1">
      <alignment horizontal="center" vertical="center"/>
    </xf>
    <xf numFmtId="9" fontId="147" fillId="0" borderId="111" xfId="5" applyFont="1" applyFill="1" applyBorder="1" applyAlignment="1">
      <alignment horizontal="center" vertical="center"/>
    </xf>
    <xf numFmtId="0" fontId="136" fillId="30" borderId="0" xfId="0" applyFont="1" applyFill="1" applyBorder="1" applyAlignment="1">
      <alignment horizontal="left" vertical="center" wrapText="1"/>
    </xf>
    <xf numFmtId="169" fontId="11" fillId="0" borderId="81" xfId="2" applyNumberFormat="1" applyFont="1" applyFill="1" applyBorder="1" applyAlignment="1">
      <alignment horizontal="center" vertical="top"/>
    </xf>
    <xf numFmtId="169" fontId="11" fillId="0" borderId="79" xfId="2" applyNumberFormat="1" applyFont="1" applyFill="1" applyBorder="1" applyAlignment="1">
      <alignment horizontal="center" vertical="top"/>
    </xf>
    <xf numFmtId="169" fontId="11" fillId="0" borderId="80" xfId="2" applyNumberFormat="1" applyFont="1" applyFill="1" applyBorder="1" applyAlignment="1">
      <alignment horizontal="center" vertical="top"/>
    </xf>
    <xf numFmtId="0" fontId="42" fillId="0" borderId="14" xfId="0" applyFont="1" applyFill="1" applyBorder="1" applyAlignment="1">
      <alignment horizontal="left" vertical="center" wrapText="1"/>
    </xf>
    <xf numFmtId="9" fontId="33" fillId="5" borderId="62" xfId="5" applyFont="1" applyFill="1" applyBorder="1" applyAlignment="1">
      <alignment horizontal="center" vertical="center"/>
    </xf>
    <xf numFmtId="9" fontId="33" fillId="5" borderId="63" xfId="5" applyFont="1" applyFill="1" applyBorder="1" applyAlignment="1">
      <alignment horizontal="center" vertical="center"/>
    </xf>
    <xf numFmtId="0" fontId="15" fillId="0" borderId="28" xfId="0" applyFont="1" applyFill="1" applyBorder="1" applyAlignment="1">
      <alignment horizontal="right" vertical="center"/>
    </xf>
    <xf numFmtId="0" fontId="15" fillId="0" borderId="27" xfId="0" applyFont="1" applyFill="1" applyBorder="1" applyAlignment="1">
      <alignment horizontal="right" vertical="center"/>
    </xf>
    <xf numFmtId="0" fontId="15" fillId="0" borderId="1" xfId="0" applyFont="1" applyFill="1" applyBorder="1" applyAlignment="1">
      <alignment horizontal="left" vertical="center"/>
    </xf>
    <xf numFmtId="0" fontId="15" fillId="0" borderId="2" xfId="0" applyFont="1" applyFill="1" applyBorder="1" applyAlignment="1">
      <alignment horizontal="left" vertical="center"/>
    </xf>
    <xf numFmtId="0" fontId="15" fillId="0" borderId="49" xfId="0" applyFont="1" applyFill="1" applyBorder="1" applyAlignment="1">
      <alignment horizontal="left" vertical="center"/>
    </xf>
    <xf numFmtId="9" fontId="18" fillId="0" borderId="11" xfId="5" applyFont="1" applyFill="1" applyBorder="1" applyAlignment="1">
      <alignment horizontal="center" vertical="center" wrapText="1"/>
    </xf>
    <xf numFmtId="9" fontId="18" fillId="0" borderId="0" xfId="5" applyFont="1" applyFill="1" applyBorder="1" applyAlignment="1">
      <alignment horizontal="center" vertical="center" wrapText="1"/>
    </xf>
    <xf numFmtId="0" fontId="15" fillId="0" borderId="53" xfId="0" applyFont="1" applyFill="1" applyBorder="1" applyAlignment="1">
      <alignment horizontal="center" vertical="center"/>
    </xf>
    <xf numFmtId="0" fontId="15" fillId="0" borderId="54" xfId="0" applyFont="1" applyFill="1" applyBorder="1" applyAlignment="1">
      <alignment horizontal="center" vertical="center"/>
    </xf>
    <xf numFmtId="0" fontId="15" fillId="0" borderId="55" xfId="0" applyFont="1" applyFill="1" applyBorder="1" applyAlignment="1">
      <alignment horizontal="center" vertical="center"/>
    </xf>
    <xf numFmtId="9" fontId="15" fillId="0" borderId="19" xfId="5" applyFont="1" applyFill="1" applyBorder="1" applyAlignment="1">
      <alignment horizontal="center" vertical="center" wrapText="1"/>
    </xf>
    <xf numFmtId="9" fontId="15" fillId="0" borderId="56" xfId="5" applyFont="1" applyFill="1" applyBorder="1" applyAlignment="1">
      <alignment horizontal="center" vertical="center" wrapText="1"/>
    </xf>
    <xf numFmtId="9" fontId="32" fillId="5" borderId="24" xfId="5" applyFont="1" applyFill="1" applyBorder="1" applyAlignment="1">
      <alignment horizontal="center" vertical="center"/>
    </xf>
    <xf numFmtId="9" fontId="32" fillId="5" borderId="29" xfId="5" applyFont="1" applyFill="1" applyBorder="1" applyAlignment="1">
      <alignment horizontal="center" vertical="center"/>
    </xf>
    <xf numFmtId="0" fontId="15" fillId="0" borderId="57" xfId="0" applyFont="1" applyFill="1" applyBorder="1" applyAlignment="1">
      <alignment horizontal="right" vertical="center"/>
    </xf>
    <xf numFmtId="0" fontId="15" fillId="0" borderId="58" xfId="0" applyFont="1" applyFill="1" applyBorder="1" applyAlignment="1">
      <alignment horizontal="right" vertical="center"/>
    </xf>
    <xf numFmtId="0" fontId="15" fillId="0" borderId="59" xfId="0" applyFont="1" applyFill="1" applyBorder="1" applyAlignment="1">
      <alignment horizontal="right" vertical="center"/>
    </xf>
    <xf numFmtId="0" fontId="15" fillId="0" borderId="60" xfId="0" applyFont="1" applyFill="1" applyBorder="1" applyAlignment="1">
      <alignment horizontal="right" vertical="center"/>
    </xf>
    <xf numFmtId="0" fontId="15" fillId="0" borderId="33" xfId="0" applyFont="1" applyFill="1" applyBorder="1" applyAlignment="1">
      <alignment horizontal="right" vertical="center"/>
    </xf>
    <xf numFmtId="0" fontId="15" fillId="0" borderId="61" xfId="0" applyFont="1" applyFill="1" applyBorder="1" applyAlignment="1">
      <alignment horizontal="right" vertical="center"/>
    </xf>
    <xf numFmtId="0" fontId="15" fillId="0" borderId="35" xfId="0" applyFont="1" applyFill="1" applyBorder="1" applyAlignment="1">
      <alignment horizontal="right" vertical="center"/>
    </xf>
    <xf numFmtId="0" fontId="32" fillId="0" borderId="0" xfId="0" applyFont="1" applyFill="1" applyBorder="1" applyAlignment="1">
      <alignment horizontal="center" vertical="center" wrapText="1"/>
    </xf>
    <xf numFmtId="0" fontId="15" fillId="0" borderId="9" xfId="0" applyFont="1" applyFill="1" applyBorder="1" applyAlignment="1">
      <alignment horizontal="left" vertical="center"/>
    </xf>
    <xf numFmtId="0" fontId="23" fillId="0" borderId="6" xfId="0" applyFont="1" applyFill="1" applyBorder="1" applyAlignment="1">
      <alignment horizontal="center" vertical="center"/>
    </xf>
    <xf numFmtId="0" fontId="23" fillId="0" borderId="19" xfId="0" applyFont="1" applyFill="1" applyBorder="1" applyAlignment="1">
      <alignment horizontal="center" vertical="center"/>
    </xf>
    <xf numFmtId="0" fontId="10" fillId="0" borderId="16" xfId="1" quotePrefix="1" applyBorder="1" applyAlignment="1" applyProtection="1">
      <alignment horizontal="left"/>
    </xf>
    <xf numFmtId="0" fontId="9" fillId="0" borderId="79" xfId="1" applyFont="1" applyBorder="1" applyAlignment="1" applyProtection="1">
      <alignment horizontal="left"/>
    </xf>
    <xf numFmtId="0" fontId="9" fillId="0" borderId="90" xfId="1" applyFont="1" applyBorder="1" applyAlignment="1" applyProtection="1">
      <alignment horizontal="left"/>
    </xf>
    <xf numFmtId="0" fontId="49" fillId="0" borderId="23" xfId="0" applyFont="1" applyFill="1" applyBorder="1" applyAlignment="1">
      <alignment horizontal="center" vertical="center"/>
    </xf>
    <xf numFmtId="0" fontId="49" fillId="0" borderId="24" xfId="0" applyFont="1" applyFill="1" applyBorder="1" applyAlignment="1">
      <alignment horizontal="center" vertical="center"/>
    </xf>
    <xf numFmtId="0" fontId="10" fillId="0" borderId="16" xfId="1" quotePrefix="1" applyBorder="1" applyAlignment="1" applyProtection="1">
      <alignment horizontal="left" wrapText="1"/>
    </xf>
    <xf numFmtId="0" fontId="9" fillId="0" borderId="1" xfId="19" applyFont="1" applyFill="1" applyBorder="1" applyAlignment="1">
      <alignment horizontal="center"/>
    </xf>
    <xf numFmtId="0" fontId="9" fillId="0" borderId="2" xfId="19" applyFont="1" applyFill="1" applyBorder="1" applyAlignment="1">
      <alignment horizontal="center"/>
    </xf>
    <xf numFmtId="0" fontId="9" fillId="0" borderId="9" xfId="19" applyFont="1" applyFill="1" applyBorder="1" applyAlignment="1">
      <alignment horizontal="center"/>
    </xf>
    <xf numFmtId="0" fontId="40" fillId="0" borderId="11" xfId="19" applyFont="1" applyFill="1" applyBorder="1" applyAlignment="1">
      <alignment horizontal="left" vertical="center"/>
    </xf>
    <xf numFmtId="0" fontId="40" fillId="0" borderId="0" xfId="19" applyFont="1" applyFill="1" applyBorder="1" applyAlignment="1">
      <alignment horizontal="left" vertical="center"/>
    </xf>
    <xf numFmtId="0" fontId="40" fillId="43" borderId="135" xfId="19" applyFont="1" applyFill="1" applyBorder="1" applyAlignment="1">
      <alignment horizontal="center" vertical="center"/>
    </xf>
    <xf numFmtId="0" fontId="40" fillId="43" borderId="136" xfId="19" applyFont="1" applyFill="1" applyBorder="1" applyAlignment="1">
      <alignment horizontal="center" vertical="center"/>
    </xf>
    <xf numFmtId="0" fontId="40" fillId="43" borderId="137" xfId="19" applyFont="1" applyFill="1" applyBorder="1" applyAlignment="1">
      <alignment horizontal="center" vertical="center"/>
    </xf>
    <xf numFmtId="0" fontId="40" fillId="0" borderId="139" xfId="19" applyFont="1" applyBorder="1" applyAlignment="1">
      <alignment horizontal="left" vertical="center"/>
    </xf>
    <xf numFmtId="0" fontId="40" fillId="0" borderId="140" xfId="19" applyFont="1" applyBorder="1" applyAlignment="1">
      <alignment horizontal="left" vertical="center"/>
    </xf>
    <xf numFmtId="0" fontId="40" fillId="28" borderId="135" xfId="19" applyFont="1" applyFill="1" applyBorder="1" applyAlignment="1">
      <alignment horizontal="center" vertical="center"/>
    </xf>
    <xf numFmtId="0" fontId="40" fillId="28" borderId="136" xfId="19" applyFont="1" applyFill="1" applyBorder="1" applyAlignment="1">
      <alignment horizontal="center" vertical="center"/>
    </xf>
    <xf numFmtId="0" fontId="40" fillId="28" borderId="137" xfId="19" applyFont="1" applyFill="1" applyBorder="1" applyAlignment="1">
      <alignment horizontal="center" vertical="center"/>
    </xf>
    <xf numFmtId="0" fontId="40" fillId="35" borderId="197" xfId="19" applyFont="1" applyFill="1" applyBorder="1" applyAlignment="1">
      <alignment horizontal="right" vertical="center"/>
    </xf>
    <xf numFmtId="0" fontId="40" fillId="35" borderId="110" xfId="19" applyFont="1" applyFill="1" applyBorder="1" applyAlignment="1">
      <alignment horizontal="right" vertical="center"/>
    </xf>
    <xf numFmtId="0" fontId="40" fillId="35" borderId="111" xfId="19" applyFont="1" applyFill="1" applyBorder="1" applyAlignment="1">
      <alignment horizontal="right" vertical="center"/>
    </xf>
    <xf numFmtId="0" fontId="40" fillId="0" borderId="3" xfId="19" applyFont="1" applyFill="1" applyBorder="1" applyAlignment="1">
      <alignment horizontal="left" vertical="center"/>
    </xf>
    <xf numFmtId="0" fontId="40" fillId="0" borderId="4" xfId="19" applyFont="1" applyFill="1" applyBorder="1" applyAlignment="1">
      <alignment horizontal="left" vertical="center"/>
    </xf>
    <xf numFmtId="0" fontId="9" fillId="30" borderId="138" xfId="19" applyFont="1" applyFill="1" applyBorder="1" applyAlignment="1"/>
    <xf numFmtId="0" fontId="40" fillId="30" borderId="138" xfId="19" applyFont="1" applyFill="1" applyBorder="1" applyAlignment="1">
      <alignment horizontal="center"/>
    </xf>
    <xf numFmtId="0" fontId="40" fillId="0" borderId="13" xfId="19" applyFont="1" applyFill="1" applyBorder="1" applyAlignment="1">
      <alignment horizontal="left" vertical="center"/>
    </xf>
    <xf numFmtId="0" fontId="40" fillId="0" borderId="7" xfId="19" applyFont="1" applyFill="1" applyBorder="1" applyAlignment="1">
      <alignment horizontal="left" vertical="center"/>
    </xf>
    <xf numFmtId="0" fontId="9" fillId="0" borderId="0" xfId="19" applyFont="1" applyBorder="1" applyAlignment="1">
      <alignment horizontal="left"/>
    </xf>
    <xf numFmtId="0" fontId="40" fillId="0" borderId="0" xfId="19" applyFont="1" applyBorder="1" applyAlignment="1">
      <alignment horizontal="center"/>
    </xf>
    <xf numFmtId="0" fontId="40" fillId="31" borderId="138" xfId="19" applyFont="1" applyFill="1" applyBorder="1" applyAlignment="1">
      <alignment horizontal="left"/>
    </xf>
    <xf numFmtId="0" fontId="9" fillId="0" borderId="0" xfId="19" applyFont="1" applyFill="1" applyBorder="1" applyAlignment="1">
      <alignment horizontal="center" vertical="center" wrapText="1"/>
    </xf>
    <xf numFmtId="0" fontId="40" fillId="28" borderId="135" xfId="19" applyFont="1" applyFill="1" applyBorder="1" applyAlignment="1">
      <alignment horizontal="left"/>
    </xf>
    <xf numFmtId="0" fontId="40" fillId="28" borderId="136" xfId="19" applyFont="1" applyFill="1" applyBorder="1" applyAlignment="1">
      <alignment horizontal="left"/>
    </xf>
    <xf numFmtId="0" fontId="40" fillId="28" borderId="137" xfId="19" applyFont="1" applyFill="1" applyBorder="1" applyAlignment="1">
      <alignment horizontal="left"/>
    </xf>
    <xf numFmtId="0" fontId="40" fillId="0" borderId="135" xfId="19" applyFont="1" applyFill="1" applyBorder="1" applyAlignment="1">
      <alignment horizontal="left"/>
    </xf>
    <xf numFmtId="0" fontId="40" fillId="0" borderId="136" xfId="19" applyFont="1" applyFill="1" applyBorder="1" applyAlignment="1">
      <alignment horizontal="left"/>
    </xf>
    <xf numFmtId="0" fontId="40" fillId="0" borderId="137" xfId="19" applyFont="1" applyFill="1" applyBorder="1" applyAlignment="1">
      <alignment horizontal="left"/>
    </xf>
    <xf numFmtId="10" fontId="40" fillId="0" borderId="0" xfId="5" applyNumberFormat="1" applyFont="1" applyFill="1" applyBorder="1" applyAlignment="1">
      <alignment horizontal="center" vertical="center"/>
    </xf>
    <xf numFmtId="0" fontId="40" fillId="0" borderId="135" xfId="19" applyFont="1" applyFill="1" applyBorder="1" applyAlignment="1">
      <alignment horizontal="center"/>
    </xf>
    <xf numFmtId="0" fontId="40" fillId="0" borderId="136" xfId="19" applyFont="1" applyFill="1" applyBorder="1" applyAlignment="1">
      <alignment horizontal="center"/>
    </xf>
    <xf numFmtId="0" fontId="40" fillId="0" borderId="137" xfId="19" applyFont="1" applyFill="1" applyBorder="1" applyAlignment="1">
      <alignment horizontal="center"/>
    </xf>
    <xf numFmtId="0" fontId="9" fillId="0" borderId="0" xfId="19" applyFont="1" applyFill="1" applyBorder="1" applyAlignment="1">
      <alignment horizontal="center" vertical="center"/>
    </xf>
    <xf numFmtId="0" fontId="40" fillId="0" borderId="138" xfId="19" applyFont="1" applyFill="1" applyBorder="1" applyAlignment="1">
      <alignment horizontal="left"/>
    </xf>
    <xf numFmtId="0" fontId="157" fillId="0" borderId="0" xfId="19" applyFont="1" applyFill="1" applyBorder="1" applyAlignment="1">
      <alignment horizontal="center" vertical="center" wrapText="1"/>
    </xf>
    <xf numFmtId="0" fontId="40" fillId="0" borderId="17" xfId="19" applyFont="1" applyFill="1" applyBorder="1" applyAlignment="1">
      <alignment horizontal="left"/>
    </xf>
    <xf numFmtId="0" fontId="40" fillId="0" borderId="47" xfId="19" applyFont="1" applyFill="1" applyBorder="1" applyAlignment="1">
      <alignment horizontal="left"/>
    </xf>
    <xf numFmtId="0" fontId="40" fillId="43" borderId="197" xfId="19" applyFont="1" applyFill="1" applyBorder="1" applyAlignment="1">
      <alignment horizontal="center"/>
    </xf>
    <xf numFmtId="0" fontId="40" fillId="43" borderId="111" xfId="19" applyFont="1" applyFill="1" applyBorder="1" applyAlignment="1">
      <alignment horizontal="center"/>
    </xf>
    <xf numFmtId="0" fontId="40" fillId="33" borderId="0" xfId="19" applyFont="1" applyFill="1" applyBorder="1" applyAlignment="1">
      <alignment horizontal="center"/>
    </xf>
    <xf numFmtId="189" fontId="9" fillId="0" borderId="135" xfId="145" applyNumberFormat="1" applyFont="1" applyFill="1" applyBorder="1" applyAlignment="1">
      <alignment horizontal="center" vertical="center"/>
    </xf>
    <xf numFmtId="189" fontId="9" fillId="0" borderId="137" xfId="145" applyNumberFormat="1" applyFont="1" applyFill="1" applyBorder="1" applyAlignment="1">
      <alignment horizontal="center" vertical="center"/>
    </xf>
    <xf numFmtId="0" fontId="40" fillId="0" borderId="138" xfId="19" applyFont="1" applyBorder="1" applyAlignment="1">
      <alignment horizontal="left"/>
    </xf>
    <xf numFmtId="0" fontId="9" fillId="0" borderId="0" xfId="19" applyFont="1" applyFill="1" applyBorder="1" applyAlignment="1">
      <alignment horizontal="center"/>
    </xf>
    <xf numFmtId="169" fontId="40" fillId="0" borderId="0" xfId="19" applyNumberFormat="1" applyFont="1" applyFill="1" applyBorder="1" applyAlignment="1">
      <alignment horizontal="center" vertical="center"/>
    </xf>
    <xf numFmtId="181" fontId="9" fillId="0" borderId="135" xfId="2" applyNumberFormat="1" applyFont="1" applyBorder="1" applyAlignment="1">
      <alignment horizontal="center" vertical="center"/>
    </xf>
    <xf numFmtId="181" fontId="9" fillId="0" borderId="137" xfId="2" applyNumberFormat="1" applyFont="1" applyBorder="1" applyAlignment="1">
      <alignment horizontal="center" vertical="center"/>
    </xf>
    <xf numFmtId="0" fontId="40" fillId="28" borderId="139" xfId="19" applyFont="1" applyFill="1" applyBorder="1" applyAlignment="1">
      <alignment horizontal="center"/>
    </xf>
    <xf numFmtId="0" fontId="40" fillId="28" borderId="140" xfId="19" applyFont="1" applyFill="1" applyBorder="1" applyAlignment="1">
      <alignment horizontal="center"/>
    </xf>
    <xf numFmtId="0" fontId="40" fillId="28" borderId="141" xfId="19" applyFont="1" applyFill="1" applyBorder="1" applyAlignment="1">
      <alignment horizontal="center"/>
    </xf>
    <xf numFmtId="0" fontId="40" fillId="28" borderId="143" xfId="19" applyFont="1" applyFill="1" applyBorder="1" applyAlignment="1">
      <alignment horizontal="center"/>
    </xf>
    <xf numFmtId="0" fontId="40" fillId="28" borderId="144" xfId="19" applyFont="1" applyFill="1" applyBorder="1" applyAlignment="1">
      <alignment horizontal="center"/>
    </xf>
    <xf numFmtId="0" fontId="40" fillId="28" borderId="145" xfId="19" applyFont="1" applyFill="1" applyBorder="1" applyAlignment="1">
      <alignment horizontal="center"/>
    </xf>
    <xf numFmtId="0" fontId="9" fillId="30" borderId="147" xfId="19" applyFont="1" applyFill="1" applyBorder="1" applyAlignment="1">
      <alignment horizontal="left"/>
    </xf>
    <xf numFmtId="0" fontId="9" fillId="30" borderId="0" xfId="19" applyFont="1" applyFill="1" applyBorder="1" applyAlignment="1">
      <alignment horizontal="left"/>
    </xf>
    <xf numFmtId="0" fontId="9" fillId="30" borderId="148" xfId="19" applyFont="1" applyFill="1" applyBorder="1" applyAlignment="1">
      <alignment horizontal="left"/>
    </xf>
    <xf numFmtId="0" fontId="9" fillId="0" borderId="135" xfId="19" applyFont="1" applyBorder="1" applyAlignment="1">
      <alignment horizontal="left"/>
    </xf>
    <xf numFmtId="0" fontId="9" fillId="0" borderId="136" xfId="19" applyFont="1" applyBorder="1" applyAlignment="1">
      <alignment horizontal="left"/>
    </xf>
    <xf numFmtId="0" fontId="40" fillId="28" borderId="138" xfId="19" applyFont="1" applyFill="1" applyBorder="1" applyAlignment="1">
      <alignment horizontal="center" vertical="center"/>
    </xf>
    <xf numFmtId="0" fontId="32" fillId="32" borderId="0" xfId="4" applyFont="1" applyFill="1" applyBorder="1" applyAlignment="1">
      <alignment horizontal="center" vertical="center"/>
    </xf>
    <xf numFmtId="0" fontId="75" fillId="30" borderId="0" xfId="4" applyFont="1" applyFill="1" applyBorder="1" applyAlignment="1">
      <alignment horizontal="left" vertical="center" wrapText="1"/>
    </xf>
    <xf numFmtId="0" fontId="32" fillId="28" borderId="0" xfId="4" applyFont="1" applyFill="1" applyBorder="1" applyAlignment="1">
      <alignment horizontal="center" vertical="center" wrapText="1"/>
    </xf>
    <xf numFmtId="0" fontId="13" fillId="30" borderId="0" xfId="4" applyFont="1" applyFill="1" applyBorder="1" applyAlignment="1">
      <alignment horizontal="justify" vertical="center" wrapText="1"/>
    </xf>
    <xf numFmtId="0" fontId="13" fillId="30" borderId="199" xfId="4" applyFont="1" applyFill="1" applyBorder="1" applyAlignment="1">
      <alignment horizontal="justify" vertical="center" wrapText="1"/>
    </xf>
    <xf numFmtId="0" fontId="13" fillId="30" borderId="186" xfId="4" applyFont="1" applyFill="1" applyBorder="1" applyAlignment="1">
      <alignment horizontal="center" vertical="center"/>
    </xf>
    <xf numFmtId="0" fontId="13" fillId="30" borderId="3" xfId="4" applyFont="1" applyFill="1" applyBorder="1" applyAlignment="1">
      <alignment horizontal="center" vertical="center"/>
    </xf>
    <xf numFmtId="0" fontId="13" fillId="30" borderId="4" xfId="4" applyFont="1" applyFill="1" applyBorder="1" applyAlignment="1">
      <alignment horizontal="center" vertical="center"/>
    </xf>
    <xf numFmtId="0" fontId="13" fillId="30" borderId="6" xfId="4" applyFont="1" applyFill="1" applyBorder="1" applyAlignment="1">
      <alignment horizontal="center" vertical="center"/>
    </xf>
    <xf numFmtId="0" fontId="13" fillId="30" borderId="11" xfId="4" applyFont="1" applyFill="1" applyBorder="1" applyAlignment="1">
      <alignment horizontal="center" vertical="center"/>
    </xf>
    <xf numFmtId="0" fontId="13" fillId="30" borderId="0" xfId="4" applyFont="1" applyFill="1" applyBorder="1" applyAlignment="1">
      <alignment horizontal="center" vertical="center"/>
    </xf>
    <xf numFmtId="0" fontId="13" fillId="30" borderId="12" xfId="4" applyFont="1" applyFill="1" applyBorder="1" applyAlignment="1">
      <alignment horizontal="center" vertical="center"/>
    </xf>
    <xf numFmtId="0" fontId="13" fillId="30" borderId="13" xfId="4" applyFont="1" applyFill="1" applyBorder="1" applyAlignment="1">
      <alignment horizontal="center" vertical="center"/>
    </xf>
    <xf numFmtId="0" fontId="13" fillId="30" borderId="7" xfId="4" applyFont="1" applyFill="1" applyBorder="1" applyAlignment="1">
      <alignment horizontal="center" vertical="center"/>
    </xf>
    <xf numFmtId="0" fontId="13" fillId="30" borderId="8" xfId="4" applyFont="1" applyFill="1" applyBorder="1" applyAlignment="1">
      <alignment horizontal="center" vertical="center"/>
    </xf>
    <xf numFmtId="0" fontId="13" fillId="30" borderId="112" xfId="4" applyFont="1" applyFill="1" applyBorder="1" applyAlignment="1">
      <alignment horizontal="center" vertical="center"/>
    </xf>
    <xf numFmtId="0" fontId="13" fillId="30" borderId="2" xfId="4" applyFont="1" applyFill="1" applyBorder="1" applyAlignment="1">
      <alignment horizontal="center" vertical="center"/>
    </xf>
    <xf numFmtId="0" fontId="15" fillId="28" borderId="0" xfId="4" applyFont="1" applyFill="1" applyBorder="1" applyAlignment="1">
      <alignment horizontal="center" vertical="center"/>
    </xf>
    <xf numFmtId="0" fontId="75" fillId="30" borderId="199" xfId="4" applyFont="1" applyFill="1" applyBorder="1" applyAlignment="1">
      <alignment horizontal="left" vertical="center" wrapText="1"/>
    </xf>
    <xf numFmtId="0" fontId="15" fillId="30" borderId="0" xfId="4" applyFont="1" applyFill="1" applyBorder="1" applyAlignment="1">
      <alignment horizontal="center" vertical="center"/>
    </xf>
    <xf numFmtId="0" fontId="15" fillId="30" borderId="199" xfId="4" applyFont="1" applyFill="1" applyBorder="1" applyAlignment="1">
      <alignment horizontal="center" vertical="center"/>
    </xf>
    <xf numFmtId="0" fontId="12" fillId="30" borderId="0" xfId="4" applyFont="1" applyFill="1" applyBorder="1" applyAlignment="1">
      <alignment horizontal="left" vertical="center" wrapText="1"/>
    </xf>
    <xf numFmtId="0" fontId="12" fillId="30" borderId="199" xfId="4" applyFont="1" applyFill="1" applyBorder="1" applyAlignment="1">
      <alignment horizontal="left" vertical="center" wrapText="1"/>
    </xf>
    <xf numFmtId="0" fontId="13" fillId="0" borderId="0" xfId="4" applyFont="1" applyBorder="1" applyAlignment="1">
      <alignment horizontal="center" vertical="center"/>
    </xf>
    <xf numFmtId="0" fontId="13" fillId="0" borderId="2" xfId="4" applyFont="1" applyBorder="1" applyAlignment="1">
      <alignment horizontal="center" vertical="center"/>
    </xf>
    <xf numFmtId="0" fontId="13" fillId="0" borderId="7" xfId="4" applyFont="1" applyBorder="1" applyAlignment="1">
      <alignment horizontal="center" vertical="center"/>
    </xf>
    <xf numFmtId="0" fontId="13" fillId="0" borderId="3" xfId="4" applyFont="1" applyBorder="1" applyAlignment="1">
      <alignment horizontal="center" vertical="center"/>
    </xf>
    <xf numFmtId="0" fontId="13" fillId="0" borderId="4" xfId="4" applyFont="1" applyBorder="1" applyAlignment="1">
      <alignment horizontal="center" vertical="center"/>
    </xf>
    <xf numFmtId="0" fontId="13" fillId="0" borderId="6" xfId="4" applyFont="1" applyBorder="1" applyAlignment="1">
      <alignment horizontal="center" vertical="center"/>
    </xf>
    <xf numFmtId="0" fontId="13" fillId="0" borderId="11" xfId="4" applyFont="1" applyBorder="1" applyAlignment="1">
      <alignment horizontal="center" vertical="center"/>
    </xf>
    <xf numFmtId="0" fontId="13" fillId="0" borderId="12" xfId="4" applyFont="1" applyBorder="1" applyAlignment="1">
      <alignment horizontal="center" vertical="center"/>
    </xf>
    <xf numFmtId="0" fontId="13" fillId="0" borderId="13" xfId="4" applyFont="1" applyBorder="1" applyAlignment="1">
      <alignment horizontal="center" vertical="center"/>
    </xf>
    <xf numFmtId="0" fontId="13" fillId="0" borderId="8" xfId="4" applyFont="1" applyBorder="1" applyAlignment="1">
      <alignment horizontal="center" vertical="center"/>
    </xf>
    <xf numFmtId="0" fontId="15" fillId="0" borderId="0" xfId="4" applyFont="1" applyBorder="1" applyAlignment="1">
      <alignment horizontal="center" vertical="center"/>
    </xf>
    <xf numFmtId="0" fontId="15" fillId="0" borderId="12" xfId="4" applyFont="1" applyBorder="1" applyAlignment="1">
      <alignment horizontal="center" vertical="center"/>
    </xf>
    <xf numFmtId="0" fontId="12" fillId="0" borderId="0" xfId="4" applyFont="1" applyBorder="1" applyAlignment="1">
      <alignment horizontal="left" vertical="center" wrapText="1"/>
    </xf>
    <xf numFmtId="0" fontId="12" fillId="0" borderId="12" xfId="4" applyFont="1" applyBorder="1" applyAlignment="1">
      <alignment horizontal="left" vertical="center" wrapText="1"/>
    </xf>
    <xf numFmtId="0" fontId="13" fillId="0" borderId="0" xfId="4" applyFont="1" applyBorder="1" applyAlignment="1">
      <alignment horizontal="justify" vertical="center" wrapText="1"/>
    </xf>
    <xf numFmtId="0" fontId="13" fillId="0" borderId="12" xfId="4" applyFont="1" applyBorder="1" applyAlignment="1">
      <alignment horizontal="justify" vertical="center" wrapText="1"/>
    </xf>
    <xf numFmtId="0" fontId="9" fillId="0" borderId="3" xfId="19" applyBorder="1" applyAlignment="1">
      <alignment horizontal="left" vertical="center" wrapText="1"/>
    </xf>
    <xf numFmtId="0" fontId="9" fillId="0" borderId="4" xfId="19" applyBorder="1" applyAlignment="1">
      <alignment horizontal="left" vertical="center"/>
    </xf>
    <xf numFmtId="0" fontId="9" fillId="0" borderId="6" xfId="19" applyBorder="1" applyAlignment="1">
      <alignment horizontal="left" vertical="center"/>
    </xf>
    <xf numFmtId="0" fontId="9" fillId="0" borderId="13" xfId="19" applyBorder="1" applyAlignment="1">
      <alignment horizontal="left" vertical="center"/>
    </xf>
    <xf numFmtId="0" fontId="9" fillId="0" borderId="7" xfId="19" applyBorder="1" applyAlignment="1">
      <alignment horizontal="left" vertical="center"/>
    </xf>
    <xf numFmtId="0" fontId="9" fillId="0" borderId="8" xfId="19" applyBorder="1" applyAlignment="1">
      <alignment horizontal="left" vertical="center"/>
    </xf>
    <xf numFmtId="2" fontId="11" fillId="0" borderId="1" xfId="19" applyNumberFormat="1" applyFont="1" applyBorder="1" applyAlignment="1">
      <alignment horizontal="right"/>
    </xf>
    <xf numFmtId="2" fontId="11" fillId="0" borderId="9" xfId="19" applyNumberFormat="1" applyFont="1" applyBorder="1" applyAlignment="1">
      <alignment horizontal="right"/>
    </xf>
    <xf numFmtId="0" fontId="12" fillId="0" borderId="1" xfId="19" applyFont="1" applyBorder="1" applyAlignment="1">
      <alignment horizontal="center"/>
    </xf>
    <xf numFmtId="0" fontId="12" fillId="0" borderId="9" xfId="19" applyFont="1" applyBorder="1" applyAlignment="1">
      <alignment horizontal="center"/>
    </xf>
    <xf numFmtId="2" fontId="11" fillId="0" borderId="0" xfId="19" applyNumberFormat="1" applyFont="1" applyBorder="1" applyAlignment="1">
      <alignment horizontal="right" vertical="center"/>
    </xf>
    <xf numFmtId="0" fontId="11" fillId="0" borderId="0" xfId="19" applyFont="1" applyBorder="1" applyAlignment="1">
      <alignment horizontal="right" vertical="center"/>
    </xf>
    <xf numFmtId="0" fontId="23" fillId="28" borderId="1" xfId="19" applyFont="1" applyFill="1" applyBorder="1" applyAlignment="1">
      <alignment horizontal="center"/>
    </xf>
    <xf numFmtId="0" fontId="23" fillId="28" borderId="9" xfId="19" applyFont="1" applyFill="1" applyBorder="1" applyAlignment="1">
      <alignment horizontal="center"/>
    </xf>
    <xf numFmtId="2" fontId="32" fillId="0" borderId="1" xfId="19" applyNumberFormat="1" applyFont="1" applyBorder="1" applyAlignment="1">
      <alignment horizontal="center" vertical="center" wrapText="1"/>
    </xf>
    <xf numFmtId="2" fontId="32" fillId="0" borderId="2" xfId="19" applyNumberFormat="1" applyFont="1" applyBorder="1" applyAlignment="1">
      <alignment horizontal="center" vertical="center" wrapText="1"/>
    </xf>
    <xf numFmtId="2" fontId="32" fillId="0" borderId="9" xfId="19" applyNumberFormat="1" applyFont="1" applyBorder="1" applyAlignment="1">
      <alignment horizontal="center" vertical="center" wrapText="1"/>
    </xf>
    <xf numFmtId="0" fontId="9" fillId="0" borderId="11" xfId="19" applyBorder="1" applyAlignment="1">
      <alignment horizontal="left" vertical="center"/>
    </xf>
    <xf numFmtId="0" fontId="9" fillId="0" borderId="0" xfId="19" applyBorder="1" applyAlignment="1">
      <alignment horizontal="left" vertical="center"/>
    </xf>
    <xf numFmtId="0" fontId="9" fillId="0" borderId="12" xfId="19" applyBorder="1" applyAlignment="1">
      <alignment horizontal="left" vertical="center"/>
    </xf>
    <xf numFmtId="0" fontId="12" fillId="0" borderId="10" xfId="19" applyFont="1" applyBorder="1" applyAlignment="1">
      <alignment horizontal="right" vertical="center"/>
    </xf>
    <xf numFmtId="2" fontId="11" fillId="0" borderId="0" xfId="19" applyNumberFormat="1" applyFont="1" applyBorder="1" applyAlignment="1">
      <alignment horizontal="right" vertical="center" wrapText="1"/>
    </xf>
    <xf numFmtId="0" fontId="11" fillId="0" borderId="0" xfId="19" applyFont="1" applyBorder="1" applyAlignment="1">
      <alignment horizontal="right" vertical="center" wrapText="1"/>
    </xf>
    <xf numFmtId="0" fontId="12" fillId="0" borderId="10" xfId="19" applyFont="1" applyBorder="1" applyAlignment="1">
      <alignment horizontal="center"/>
    </xf>
    <xf numFmtId="2" fontId="11" fillId="0" borderId="10" xfId="19" applyNumberFormat="1" applyFont="1" applyBorder="1" applyAlignment="1">
      <alignment horizontal="right" vertical="center" wrapText="1"/>
    </xf>
    <xf numFmtId="2" fontId="11" fillId="0" borderId="10" xfId="19" applyNumberFormat="1" applyFont="1" applyBorder="1" applyAlignment="1">
      <alignment horizontal="right" vertical="center"/>
    </xf>
    <xf numFmtId="0" fontId="50" fillId="0" borderId="1" xfId="19" applyFont="1" applyBorder="1" applyAlignment="1">
      <alignment horizontal="center" vertical="center"/>
    </xf>
    <xf numFmtId="0" fontId="50" fillId="0" borderId="2" xfId="19" applyFont="1" applyBorder="1" applyAlignment="1">
      <alignment horizontal="center" vertical="center"/>
    </xf>
    <xf numFmtId="0" fontId="50" fillId="0" borderId="9" xfId="19" applyFont="1" applyBorder="1" applyAlignment="1">
      <alignment horizontal="center" vertical="center"/>
    </xf>
    <xf numFmtId="0" fontId="12" fillId="0" borderId="1" xfId="19" applyFont="1" applyBorder="1" applyAlignment="1">
      <alignment horizontal="right" vertical="center"/>
    </xf>
    <xf numFmtId="0" fontId="12" fillId="0" borderId="9" xfId="19" applyFont="1" applyBorder="1" applyAlignment="1">
      <alignment horizontal="right" vertical="center"/>
    </xf>
    <xf numFmtId="0" fontId="32" fillId="28" borderId="10" xfId="19" applyFont="1" applyFill="1" applyBorder="1" applyAlignment="1">
      <alignment horizontal="center" vertical="center"/>
    </xf>
    <xf numFmtId="0" fontId="11" fillId="0" borderId="0" xfId="19" applyFont="1" applyBorder="1" applyAlignment="1">
      <alignment horizontal="right"/>
    </xf>
    <xf numFmtId="0" fontId="50" fillId="0" borderId="10" xfId="19" applyFont="1" applyBorder="1" applyAlignment="1">
      <alignment horizontal="right" vertical="center"/>
    </xf>
    <xf numFmtId="0" fontId="32" fillId="0" borderId="0" xfId="19" applyFont="1" applyFill="1" applyBorder="1" applyAlignment="1">
      <alignment horizontal="center"/>
    </xf>
    <xf numFmtId="0" fontId="9" fillId="0" borderId="0" xfId="19" applyBorder="1" applyAlignment="1">
      <alignment horizontal="center"/>
    </xf>
    <xf numFmtId="0" fontId="11" fillId="0" borderId="0" xfId="19" applyFont="1" applyBorder="1" applyAlignment="1">
      <alignment horizontal="center"/>
    </xf>
    <xf numFmtId="0" fontId="23" fillId="28" borderId="10" xfId="19" applyFont="1" applyFill="1" applyBorder="1" applyAlignment="1">
      <alignment horizontal="center"/>
    </xf>
    <xf numFmtId="0" fontId="23" fillId="28" borderId="2" xfId="19" applyFont="1" applyFill="1" applyBorder="1" applyAlignment="1">
      <alignment horizontal="center"/>
    </xf>
    <xf numFmtId="2" fontId="11" fillId="0" borderId="1" xfId="19" applyNumberFormat="1" applyFont="1" applyBorder="1" applyAlignment="1">
      <alignment horizontal="right" vertical="center"/>
    </xf>
    <xf numFmtId="2" fontId="11" fillId="0" borderId="9" xfId="19" applyNumberFormat="1" applyFont="1" applyBorder="1" applyAlignment="1">
      <alignment horizontal="right" vertical="center"/>
    </xf>
    <xf numFmtId="0" fontId="11" fillId="47" borderId="1" xfId="19" applyFont="1" applyFill="1" applyBorder="1" applyAlignment="1">
      <alignment horizontal="right" vertical="center" wrapText="1"/>
    </xf>
    <xf numFmtId="0" fontId="11" fillId="47" borderId="9" xfId="19" applyFont="1" applyFill="1" applyBorder="1" applyAlignment="1">
      <alignment horizontal="right" vertical="center" wrapText="1"/>
    </xf>
    <xf numFmtId="2" fontId="11" fillId="0" borderId="1" xfId="19" applyNumberFormat="1" applyFont="1" applyBorder="1" applyAlignment="1">
      <alignment horizontal="right" vertical="center" wrapText="1"/>
    </xf>
    <xf numFmtId="2" fontId="11" fillId="0" borderId="9" xfId="19" applyNumberFormat="1" applyFont="1" applyBorder="1" applyAlignment="1">
      <alignment horizontal="right" vertical="center" wrapText="1"/>
    </xf>
    <xf numFmtId="0" fontId="12" fillId="47" borderId="10" xfId="19" applyFont="1" applyFill="1" applyBorder="1" applyAlignment="1">
      <alignment horizontal="right" vertical="center"/>
    </xf>
    <xf numFmtId="0" fontId="50" fillId="0" borderId="10" xfId="19" applyFont="1" applyBorder="1" applyAlignment="1">
      <alignment horizontal="center" vertical="center"/>
    </xf>
    <xf numFmtId="0" fontId="12" fillId="0" borderId="1" xfId="19" applyFont="1" applyBorder="1" applyAlignment="1">
      <alignment horizontal="right" vertical="center" wrapText="1"/>
    </xf>
    <xf numFmtId="0" fontId="12" fillId="0" borderId="9" xfId="19" applyFont="1" applyBorder="1" applyAlignment="1">
      <alignment horizontal="right" vertical="center" wrapText="1"/>
    </xf>
    <xf numFmtId="2" fontId="11" fillId="47" borderId="10" xfId="19" applyNumberFormat="1" applyFont="1" applyFill="1" applyBorder="1" applyAlignment="1">
      <alignment horizontal="right" vertical="center"/>
    </xf>
    <xf numFmtId="0" fontId="11" fillId="47" borderId="10" xfId="19" applyFont="1" applyFill="1" applyBorder="1" applyAlignment="1">
      <alignment horizontal="right" vertical="center"/>
    </xf>
    <xf numFmtId="0" fontId="11" fillId="0" borderId="10" xfId="19" applyFont="1" applyBorder="1" applyAlignment="1">
      <alignment horizontal="right" vertical="center" wrapText="1"/>
    </xf>
    <xf numFmtId="0" fontId="11" fillId="0" borderId="147" xfId="19" applyFont="1" applyFill="1" applyBorder="1" applyAlignment="1">
      <alignment horizontal="center"/>
    </xf>
    <xf numFmtId="0" fontId="11" fillId="0" borderId="230" xfId="19" applyFont="1" applyFill="1" applyBorder="1" applyAlignment="1">
      <alignment horizontal="center"/>
    </xf>
    <xf numFmtId="0" fontId="11" fillId="0" borderId="147" xfId="19" applyFont="1" applyFill="1" applyBorder="1" applyAlignment="1">
      <alignment horizontal="center" wrapText="1"/>
    </xf>
    <xf numFmtId="0" fontId="11" fillId="0" borderId="0" xfId="19" applyFont="1" applyFill="1" applyBorder="1" applyAlignment="1">
      <alignment horizontal="center" wrapText="1"/>
    </xf>
    <xf numFmtId="0" fontId="11" fillId="0" borderId="230" xfId="19" applyFont="1" applyFill="1" applyBorder="1" applyAlignment="1">
      <alignment horizontal="center" wrapText="1"/>
    </xf>
    <xf numFmtId="0" fontId="11" fillId="0" borderId="47" xfId="19" applyFont="1" applyFill="1" applyBorder="1" applyAlignment="1">
      <alignment horizontal="center" wrapText="1"/>
    </xf>
    <xf numFmtId="0" fontId="11" fillId="0" borderId="138" xfId="19" applyFont="1" applyBorder="1" applyAlignment="1">
      <alignment horizontal="right"/>
    </xf>
    <xf numFmtId="0" fontId="12" fillId="0" borderId="138" xfId="19" applyFont="1" applyBorder="1" applyAlignment="1">
      <alignment horizontal="center"/>
    </xf>
    <xf numFmtId="0" fontId="22" fillId="32" borderId="138" xfId="19" applyFont="1" applyFill="1" applyBorder="1" applyAlignment="1">
      <alignment horizontal="center" vertical="center"/>
    </xf>
    <xf numFmtId="0" fontId="49" fillId="28" borderId="138" xfId="19" applyFont="1" applyFill="1" applyBorder="1" applyAlignment="1">
      <alignment horizontal="center" vertical="center"/>
    </xf>
    <xf numFmtId="0" fontId="40" fillId="28" borderId="0" xfId="19" applyFont="1" applyFill="1" applyBorder="1" applyAlignment="1">
      <alignment horizontal="center"/>
    </xf>
    <xf numFmtId="0" fontId="12" fillId="0" borderId="138" xfId="19" applyFont="1" applyBorder="1" applyAlignment="1">
      <alignment horizontal="left" wrapText="1"/>
    </xf>
    <xf numFmtId="0" fontId="12" fillId="0" borderId="138" xfId="19" applyFont="1" applyBorder="1" applyAlignment="1">
      <alignment horizontal="left"/>
    </xf>
    <xf numFmtId="0" fontId="160" fillId="44" borderId="210" xfId="19" applyFont="1" applyFill="1" applyBorder="1" applyAlignment="1">
      <alignment horizontal="center" vertical="center"/>
    </xf>
    <xf numFmtId="0" fontId="160" fillId="44" borderId="43" xfId="19" applyFont="1" applyFill="1" applyBorder="1" applyAlignment="1">
      <alignment horizontal="center" vertical="center"/>
    </xf>
    <xf numFmtId="44" fontId="160" fillId="44" borderId="211" xfId="143" applyFont="1" applyFill="1" applyBorder="1" applyAlignment="1">
      <alignment horizontal="center" vertical="center"/>
    </xf>
    <xf numFmtId="44" fontId="160" fillId="44" borderId="212" xfId="143" applyFont="1" applyFill="1" applyBorder="1" applyAlignment="1">
      <alignment horizontal="center" vertical="center"/>
    </xf>
    <xf numFmtId="2" fontId="104" fillId="30" borderId="0" xfId="19" applyNumberFormat="1" applyFont="1" applyFill="1" applyBorder="1" applyAlignment="1">
      <alignment horizontal="center" wrapText="1"/>
    </xf>
    <xf numFmtId="0" fontId="163" fillId="0" borderId="147" xfId="19" applyFont="1" applyFill="1" applyBorder="1" applyAlignment="1">
      <alignment horizontal="center" wrapText="1"/>
    </xf>
    <xf numFmtId="0" fontId="163" fillId="0" borderId="0" xfId="19" applyFont="1" applyFill="1" applyBorder="1" applyAlignment="1">
      <alignment horizontal="center" wrapText="1"/>
    </xf>
    <xf numFmtId="0" fontId="163" fillId="0" borderId="230" xfId="19" applyFont="1" applyFill="1" applyBorder="1" applyAlignment="1">
      <alignment horizontal="center" wrapText="1"/>
    </xf>
    <xf numFmtId="0" fontId="40" fillId="32" borderId="0" xfId="100" applyFont="1" applyFill="1" applyBorder="1" applyAlignment="1">
      <alignment horizontal="center" vertical="center"/>
    </xf>
    <xf numFmtId="0" fontId="40" fillId="0" borderId="0" xfId="100" applyFont="1" applyBorder="1" applyAlignment="1">
      <alignment horizontal="center"/>
    </xf>
    <xf numFmtId="0" fontId="40" fillId="28" borderId="0" xfId="100" applyFont="1" applyFill="1" applyBorder="1" applyAlignment="1">
      <alignment horizontal="center" vertical="center"/>
    </xf>
    <xf numFmtId="0" fontId="9" fillId="0" borderId="0" xfId="100" applyFont="1" applyBorder="1" applyAlignment="1">
      <alignment horizontal="justify" vertical="top" wrapText="1"/>
    </xf>
    <xf numFmtId="0" fontId="159" fillId="0" borderId="0" xfId="100" applyFont="1" applyBorder="1" applyAlignment="1">
      <alignment horizontal="left" vertical="center" wrapText="1"/>
    </xf>
    <xf numFmtId="0" fontId="9" fillId="0" borderId="0" xfId="100" applyFont="1" applyBorder="1" applyAlignment="1">
      <alignment horizontal="left"/>
    </xf>
    <xf numFmtId="0" fontId="29" fillId="0" borderId="16" xfId="24" applyFont="1" applyBorder="1" applyAlignment="1">
      <alignment horizontal="left" vertical="center"/>
    </xf>
    <xf numFmtId="0" fontId="29" fillId="0" borderId="79" xfId="24" applyFont="1" applyBorder="1" applyAlignment="1">
      <alignment horizontal="left" vertical="center"/>
    </xf>
    <xf numFmtId="0" fontId="29" fillId="0" borderId="80" xfId="24" applyFont="1" applyBorder="1" applyAlignment="1">
      <alignment horizontal="left" vertical="center"/>
    </xf>
    <xf numFmtId="0" fontId="95" fillId="0" borderId="1" xfId="23" applyFont="1" applyFill="1" applyBorder="1" applyAlignment="1">
      <alignment horizontal="left" vertical="center"/>
    </xf>
    <xf numFmtId="0" fontId="95" fillId="0" borderId="2" xfId="23" applyFont="1" applyFill="1" applyBorder="1" applyAlignment="1">
      <alignment horizontal="left" vertical="center"/>
    </xf>
    <xf numFmtId="0" fontId="95" fillId="0" borderId="9" xfId="23" applyFont="1" applyFill="1" applyBorder="1" applyAlignment="1">
      <alignment horizontal="left" vertical="center"/>
    </xf>
    <xf numFmtId="0" fontId="110" fillId="0" borderId="0" xfId="23" applyFont="1" applyBorder="1" applyAlignment="1">
      <alignment horizontal="center" vertical="center" wrapText="1"/>
    </xf>
    <xf numFmtId="0" fontId="102" fillId="0" borderId="6" xfId="23" applyFont="1" applyBorder="1" applyAlignment="1">
      <alignment horizontal="center" vertical="center"/>
    </xf>
    <xf numFmtId="0" fontId="102" fillId="0" borderId="19" xfId="23" applyFont="1" applyBorder="1" applyAlignment="1">
      <alignment horizontal="center" vertical="center"/>
    </xf>
    <xf numFmtId="0" fontId="95" fillId="0" borderId="28" xfId="23" applyFont="1" applyFill="1" applyBorder="1" applyAlignment="1">
      <alignment horizontal="right" vertical="center"/>
    </xf>
    <xf numFmtId="0" fontId="95" fillId="0" borderId="27" xfId="23" applyFont="1" applyFill="1" applyBorder="1" applyAlignment="1">
      <alignment horizontal="right" vertical="center"/>
    </xf>
    <xf numFmtId="0" fontId="54" fillId="0" borderId="23" xfId="23" applyFont="1" applyFill="1" applyBorder="1" applyAlignment="1">
      <alignment horizontal="center" vertical="center"/>
    </xf>
    <xf numFmtId="0" fontId="42" fillId="0" borderId="14" xfId="23" applyFont="1" applyFill="1" applyBorder="1" applyAlignment="1">
      <alignment horizontal="left" vertical="center" wrapText="1"/>
    </xf>
    <xf numFmtId="9" fontId="124" fillId="0" borderId="1" xfId="16" applyFont="1" applyFill="1" applyBorder="1" applyAlignment="1">
      <alignment horizontal="center" vertical="center" wrapText="1"/>
    </xf>
    <xf numFmtId="9" fontId="124" fillId="0" borderId="2" xfId="16" applyFont="1" applyFill="1" applyBorder="1" applyAlignment="1">
      <alignment horizontal="center" vertical="center" wrapText="1"/>
    </xf>
    <xf numFmtId="9" fontId="124" fillId="0" borderId="9" xfId="16" applyFont="1" applyFill="1" applyBorder="1" applyAlignment="1">
      <alignment horizontal="center" vertical="center" wrapText="1"/>
    </xf>
    <xf numFmtId="0" fontId="95" fillId="0" borderId="49" xfId="23" applyFont="1" applyFill="1" applyBorder="1" applyAlignment="1">
      <alignment horizontal="left" vertical="center"/>
    </xf>
    <xf numFmtId="9" fontId="124" fillId="0" borderId="11" xfId="16" applyFont="1" applyFill="1" applyBorder="1" applyAlignment="1">
      <alignment horizontal="center" vertical="center" wrapText="1"/>
    </xf>
    <xf numFmtId="9" fontId="124" fillId="0" borderId="0" xfId="16" applyFont="1" applyFill="1" applyBorder="1" applyAlignment="1">
      <alignment horizontal="center" vertical="center" wrapText="1"/>
    </xf>
    <xf numFmtId="0" fontId="95" fillId="0" borderId="57" xfId="23" applyFont="1" applyFill="1" applyBorder="1" applyAlignment="1">
      <alignment horizontal="left" vertical="center"/>
    </xf>
    <xf numFmtId="0" fontId="95" fillId="0" borderId="58" xfId="23" applyFont="1" applyFill="1" applyBorder="1" applyAlignment="1">
      <alignment horizontal="left" vertical="center"/>
    </xf>
    <xf numFmtId="0" fontId="95" fillId="0" borderId="59" xfId="23" applyFont="1" applyFill="1" applyBorder="1" applyAlignment="1">
      <alignment horizontal="left" vertical="center"/>
    </xf>
    <xf numFmtId="0" fontId="95" fillId="0" borderId="60" xfId="23" applyFont="1" applyFill="1" applyBorder="1" applyAlignment="1">
      <alignment horizontal="right" vertical="center"/>
    </xf>
    <xf numFmtId="0" fontId="95" fillId="0" borderId="33" xfId="23" applyFont="1" applyFill="1" applyBorder="1" applyAlignment="1">
      <alignment horizontal="right" vertical="center"/>
    </xf>
    <xf numFmtId="0" fontId="95" fillId="0" borderId="61" xfId="23" applyFont="1" applyFill="1" applyBorder="1" applyAlignment="1">
      <alignment horizontal="right" vertical="center"/>
    </xf>
    <xf numFmtId="0" fontId="95" fillId="0" borderId="35" xfId="23" applyFont="1" applyFill="1" applyBorder="1" applyAlignment="1">
      <alignment horizontal="right" vertical="center"/>
    </xf>
    <xf numFmtId="0" fontId="95" fillId="0" borderId="53" xfId="23" applyFont="1" applyBorder="1" applyAlignment="1">
      <alignment horizontal="left" vertical="center"/>
    </xf>
    <xf numFmtId="0" fontId="95" fillId="0" borderId="54" xfId="23" applyFont="1" applyBorder="1" applyAlignment="1">
      <alignment horizontal="left" vertical="center"/>
    </xf>
    <xf numFmtId="0" fontId="95" fillId="0" borderId="55" xfId="23" applyFont="1" applyBorder="1" applyAlignment="1">
      <alignment horizontal="left" vertical="center"/>
    </xf>
    <xf numFmtId="9" fontId="95" fillId="39" borderId="41" xfId="16" applyFont="1" applyFill="1" applyBorder="1" applyAlignment="1">
      <alignment horizontal="center" vertical="center" wrapText="1"/>
    </xf>
    <xf numFmtId="9" fontId="95" fillId="39" borderId="171" xfId="16" applyFont="1" applyFill="1" applyBorder="1" applyAlignment="1">
      <alignment horizontal="center" vertical="center" wrapText="1"/>
    </xf>
    <xf numFmtId="9" fontId="54" fillId="39" borderId="168" xfId="16" applyFont="1" applyFill="1" applyBorder="1" applyAlignment="1">
      <alignment horizontal="center" vertical="center"/>
    </xf>
    <xf numFmtId="9" fontId="54" fillId="39" borderId="172" xfId="16" applyFont="1" applyFill="1" applyBorder="1" applyAlignment="1">
      <alignment horizontal="center" vertical="center"/>
    </xf>
    <xf numFmtId="0" fontId="102" fillId="5" borderId="17" xfId="23" applyFont="1" applyFill="1" applyBorder="1" applyAlignment="1">
      <alignment horizontal="center" vertical="center"/>
    </xf>
    <xf numFmtId="0" fontId="102" fillId="5" borderId="47" xfId="23" applyFont="1" applyFill="1" applyBorder="1" applyAlignment="1">
      <alignment horizontal="center" vertical="center"/>
    </xf>
    <xf numFmtId="0" fontId="102" fillId="5" borderId="18" xfId="23" applyFont="1" applyFill="1" applyBorder="1" applyAlignment="1">
      <alignment horizontal="center" vertical="center"/>
    </xf>
    <xf numFmtId="0" fontId="95" fillId="0" borderId="169" xfId="23" applyFont="1" applyFill="1" applyBorder="1" applyAlignment="1">
      <alignment horizontal="right" vertical="center"/>
    </xf>
    <xf numFmtId="0" fontId="95" fillId="0" borderId="170" xfId="23" applyFont="1" applyFill="1" applyBorder="1" applyAlignment="1">
      <alignment horizontal="right" vertical="center"/>
    </xf>
    <xf numFmtId="0" fontId="54" fillId="0" borderId="24" xfId="23" applyFont="1" applyFill="1" applyBorder="1" applyAlignment="1">
      <alignment horizontal="center" vertical="center"/>
    </xf>
    <xf numFmtId="0" fontId="10" fillId="0" borderId="16" xfId="1" applyBorder="1" applyAlignment="1" applyProtection="1">
      <alignment horizontal="left" wrapText="1"/>
    </xf>
    <xf numFmtId="0" fontId="9" fillId="0" borderId="79" xfId="123" applyFont="1" applyBorder="1" applyAlignment="1" applyProtection="1">
      <alignment horizontal="left"/>
    </xf>
    <xf numFmtId="0" fontId="9" fillId="0" borderId="90" xfId="123" applyFont="1" applyBorder="1" applyAlignment="1" applyProtection="1">
      <alignment horizontal="left"/>
    </xf>
    <xf numFmtId="0" fontId="40" fillId="0" borderId="0" xfId="0" applyFont="1" applyBorder="1" applyAlignment="1">
      <alignment horizontal="center"/>
    </xf>
    <xf numFmtId="0" fontId="0" fillId="0" borderId="0" xfId="0" applyBorder="1" applyAlignment="1">
      <alignment horizontal="left"/>
    </xf>
    <xf numFmtId="0" fontId="40" fillId="0" borderId="0" xfId="0" applyFont="1" applyBorder="1" applyAlignment="1">
      <alignment horizontal="left"/>
    </xf>
    <xf numFmtId="0" fontId="42" fillId="0" borderId="0" xfId="0" applyFont="1" applyBorder="1" applyAlignment="1">
      <alignment horizontal="center" vertical="top"/>
    </xf>
    <xf numFmtId="0" fontId="0" fillId="0" borderId="0" xfId="0" applyBorder="1" applyAlignment="1">
      <alignment horizontal="justify" vertical="top" wrapText="1"/>
    </xf>
    <xf numFmtId="0" fontId="9" fillId="0" borderId="0" xfId="0" applyFont="1" applyBorder="1" applyAlignment="1">
      <alignment horizontal="justify" vertical="top" wrapText="1"/>
    </xf>
  </cellXfs>
  <cellStyles count="154">
    <cellStyle name="20% - Énfasis1 2" xfId="30" xr:uid="{00000000-0005-0000-0000-000000000000}"/>
    <cellStyle name="20% - Énfasis1 3" xfId="31" xr:uid="{00000000-0005-0000-0000-000001000000}"/>
    <cellStyle name="20% - Énfasis2 2" xfId="32" xr:uid="{00000000-0005-0000-0000-000002000000}"/>
    <cellStyle name="20% - Énfasis2 3" xfId="33" xr:uid="{00000000-0005-0000-0000-000003000000}"/>
    <cellStyle name="20% - Énfasis3 2" xfId="34" xr:uid="{00000000-0005-0000-0000-000004000000}"/>
    <cellStyle name="20% - Énfasis3 3" xfId="35" xr:uid="{00000000-0005-0000-0000-000005000000}"/>
    <cellStyle name="20% - Énfasis4 2" xfId="36" xr:uid="{00000000-0005-0000-0000-000006000000}"/>
    <cellStyle name="20% - Énfasis4 3" xfId="37" xr:uid="{00000000-0005-0000-0000-000007000000}"/>
    <cellStyle name="20% - Énfasis5 2" xfId="38" xr:uid="{00000000-0005-0000-0000-000008000000}"/>
    <cellStyle name="20% - Énfasis5 3" xfId="39" xr:uid="{00000000-0005-0000-0000-000009000000}"/>
    <cellStyle name="20% - Énfasis6 2" xfId="40" xr:uid="{00000000-0005-0000-0000-00000A000000}"/>
    <cellStyle name="20% - Énfasis6 3" xfId="41" xr:uid="{00000000-0005-0000-0000-00000B000000}"/>
    <cellStyle name="40% - Énfasis1 2" xfId="42" xr:uid="{00000000-0005-0000-0000-00000C000000}"/>
    <cellStyle name="40% - Énfasis1 3" xfId="43" xr:uid="{00000000-0005-0000-0000-00000D000000}"/>
    <cellStyle name="40% - Énfasis2 2" xfId="44" xr:uid="{00000000-0005-0000-0000-00000E000000}"/>
    <cellStyle name="40% - Énfasis2 3" xfId="45" xr:uid="{00000000-0005-0000-0000-00000F000000}"/>
    <cellStyle name="40% - Énfasis3 2" xfId="46" xr:uid="{00000000-0005-0000-0000-000010000000}"/>
    <cellStyle name="40% - Énfasis3 3" xfId="47" xr:uid="{00000000-0005-0000-0000-000011000000}"/>
    <cellStyle name="40% - Énfasis4 2" xfId="48" xr:uid="{00000000-0005-0000-0000-000012000000}"/>
    <cellStyle name="40% - Énfasis4 3" xfId="49" xr:uid="{00000000-0005-0000-0000-000013000000}"/>
    <cellStyle name="40% - Énfasis5 2" xfId="50" xr:uid="{00000000-0005-0000-0000-000014000000}"/>
    <cellStyle name="40% - Énfasis5 3" xfId="51" xr:uid="{00000000-0005-0000-0000-000015000000}"/>
    <cellStyle name="40% - Énfasis6 2" xfId="52" xr:uid="{00000000-0005-0000-0000-000016000000}"/>
    <cellStyle name="40% - Énfasis6 3" xfId="53" xr:uid="{00000000-0005-0000-0000-000017000000}"/>
    <cellStyle name="60% - Énfasis1 2" xfId="54" xr:uid="{00000000-0005-0000-0000-000018000000}"/>
    <cellStyle name="60% - Énfasis1 3" xfId="55" xr:uid="{00000000-0005-0000-0000-000019000000}"/>
    <cellStyle name="60% - Énfasis2 2" xfId="56" xr:uid="{00000000-0005-0000-0000-00001A000000}"/>
    <cellStyle name="60% - Énfasis2 3" xfId="57" xr:uid="{00000000-0005-0000-0000-00001B000000}"/>
    <cellStyle name="60% - Énfasis3 2" xfId="58" xr:uid="{00000000-0005-0000-0000-00001C000000}"/>
    <cellStyle name="60% - Énfasis3 3" xfId="59" xr:uid="{00000000-0005-0000-0000-00001D000000}"/>
    <cellStyle name="60% - Énfasis4 2" xfId="60" xr:uid="{00000000-0005-0000-0000-00001E000000}"/>
    <cellStyle name="60% - Énfasis4 3" xfId="61" xr:uid="{00000000-0005-0000-0000-00001F000000}"/>
    <cellStyle name="60% - Énfasis5 2" xfId="62" xr:uid="{00000000-0005-0000-0000-000020000000}"/>
    <cellStyle name="60% - Énfasis5 3" xfId="63" xr:uid="{00000000-0005-0000-0000-000021000000}"/>
    <cellStyle name="60% - Énfasis6 2" xfId="64" xr:uid="{00000000-0005-0000-0000-000022000000}"/>
    <cellStyle name="60% - Énfasis6 3" xfId="65" xr:uid="{00000000-0005-0000-0000-000023000000}"/>
    <cellStyle name="Buena 2" xfId="66" xr:uid="{00000000-0005-0000-0000-000024000000}"/>
    <cellStyle name="Buena 3" xfId="67" xr:uid="{00000000-0005-0000-0000-000025000000}"/>
    <cellStyle name="Cálculo 2" xfId="68" xr:uid="{00000000-0005-0000-0000-000026000000}"/>
    <cellStyle name="Cálculo 3" xfId="69" xr:uid="{00000000-0005-0000-0000-000027000000}"/>
    <cellStyle name="Celda de comprobación 2" xfId="70" xr:uid="{00000000-0005-0000-0000-000028000000}"/>
    <cellStyle name="Celda de comprobación 3" xfId="71" xr:uid="{00000000-0005-0000-0000-000029000000}"/>
    <cellStyle name="Celda vinculada 2" xfId="72" xr:uid="{00000000-0005-0000-0000-00002A000000}"/>
    <cellStyle name="Celda vinculada 3" xfId="73" xr:uid="{00000000-0005-0000-0000-00002B000000}"/>
    <cellStyle name="Encabezado 4 2" xfId="74" xr:uid="{00000000-0005-0000-0000-00002C000000}"/>
    <cellStyle name="Encabezado 4 3" xfId="75" xr:uid="{00000000-0005-0000-0000-00002D000000}"/>
    <cellStyle name="Énfasis1 2" xfId="76" xr:uid="{00000000-0005-0000-0000-00002E000000}"/>
    <cellStyle name="Énfasis1 3" xfId="77" xr:uid="{00000000-0005-0000-0000-00002F000000}"/>
    <cellStyle name="Énfasis2 2" xfId="78" xr:uid="{00000000-0005-0000-0000-000030000000}"/>
    <cellStyle name="Énfasis2 3" xfId="79" xr:uid="{00000000-0005-0000-0000-000031000000}"/>
    <cellStyle name="Énfasis3 2" xfId="80" xr:uid="{00000000-0005-0000-0000-000032000000}"/>
    <cellStyle name="Énfasis3 3" xfId="81" xr:uid="{00000000-0005-0000-0000-000033000000}"/>
    <cellStyle name="Énfasis4 2" xfId="82" xr:uid="{00000000-0005-0000-0000-000034000000}"/>
    <cellStyle name="Énfasis4 3" xfId="83" xr:uid="{00000000-0005-0000-0000-000035000000}"/>
    <cellStyle name="Énfasis5 2" xfId="84" xr:uid="{00000000-0005-0000-0000-000036000000}"/>
    <cellStyle name="Énfasis5 3" xfId="85" xr:uid="{00000000-0005-0000-0000-000037000000}"/>
    <cellStyle name="Énfasis6 2" xfId="86" xr:uid="{00000000-0005-0000-0000-000038000000}"/>
    <cellStyle name="Énfasis6 3" xfId="87" xr:uid="{00000000-0005-0000-0000-000039000000}"/>
    <cellStyle name="Entrada 2" xfId="88" xr:uid="{00000000-0005-0000-0000-00003A000000}"/>
    <cellStyle name="Entrada 3" xfId="89" xr:uid="{00000000-0005-0000-0000-00003B000000}"/>
    <cellStyle name="Euro" xfId="8" xr:uid="{00000000-0005-0000-0000-00003C000000}"/>
    <cellStyle name="Euro 2" xfId="90" xr:uid="{00000000-0005-0000-0000-00003D000000}"/>
    <cellStyle name="Hipervínculo" xfId="1" builtinId="8"/>
    <cellStyle name="Hipervínculo 2" xfId="9" xr:uid="{00000000-0005-0000-0000-00003F000000}"/>
    <cellStyle name="Hipervínculo 2 2" xfId="91" xr:uid="{00000000-0005-0000-0000-000040000000}"/>
    <cellStyle name="Hipervínculo 3" xfId="123" xr:uid="{00000000-0005-0000-0000-000041000000}"/>
    <cellStyle name="Incorrecto 2" xfId="92" xr:uid="{00000000-0005-0000-0000-000042000000}"/>
    <cellStyle name="Incorrecto 3" xfId="93" xr:uid="{00000000-0005-0000-0000-000043000000}"/>
    <cellStyle name="Millares" xfId="2" builtinId="3"/>
    <cellStyle name="Millares [0]" xfId="3" builtinId="6"/>
    <cellStyle name="Millares [0] 2" xfId="10" xr:uid="{00000000-0005-0000-0000-000046000000}"/>
    <cellStyle name="Millares [0] 2 2" xfId="122" xr:uid="{00000000-0005-0000-0000-000047000000}"/>
    <cellStyle name="Millares [0] 3" xfId="131" xr:uid="{00000000-0005-0000-0000-000048000000}"/>
    <cellStyle name="Millares 10" xfId="149" xr:uid="{00000000-0005-0000-0000-000049000000}"/>
    <cellStyle name="Millares 2" xfId="11" xr:uid="{00000000-0005-0000-0000-00004A000000}"/>
    <cellStyle name="Millares 2 2" xfId="133" xr:uid="{00000000-0005-0000-0000-00004B000000}"/>
    <cellStyle name="Millares 3" xfId="94" xr:uid="{00000000-0005-0000-0000-00004C000000}"/>
    <cellStyle name="Millares 4" xfId="95" xr:uid="{00000000-0005-0000-0000-00004D000000}"/>
    <cellStyle name="Millares 5" xfId="96" xr:uid="{00000000-0005-0000-0000-00004E000000}"/>
    <cellStyle name="Millares 6" xfId="97" xr:uid="{00000000-0005-0000-0000-00004F000000}"/>
    <cellStyle name="Millares 7" xfId="130" xr:uid="{00000000-0005-0000-0000-000050000000}"/>
    <cellStyle name="Millares 8" xfId="137" xr:uid="{00000000-0005-0000-0000-000051000000}"/>
    <cellStyle name="Millares 9" xfId="141" xr:uid="{00000000-0005-0000-0000-000052000000}"/>
    <cellStyle name="Moneda 2" xfId="12" xr:uid="{00000000-0005-0000-0000-000053000000}"/>
    <cellStyle name="Moneda 2 2" xfId="13" xr:uid="{00000000-0005-0000-0000-000054000000}"/>
    <cellStyle name="Moneda 2 2 2" xfId="21" xr:uid="{00000000-0005-0000-0000-000055000000}"/>
    <cellStyle name="Moneda 2 2 3" xfId="146" xr:uid="{00000000-0005-0000-0000-000056000000}"/>
    <cellStyle name="Moneda 2 3" xfId="20" xr:uid="{00000000-0005-0000-0000-000057000000}"/>
    <cellStyle name="Moneda 3" xfId="138" xr:uid="{00000000-0005-0000-0000-000058000000}"/>
    <cellStyle name="Moneda 4" xfId="142" xr:uid="{00000000-0005-0000-0000-000059000000}"/>
    <cellStyle name="Moneda 5" xfId="143" xr:uid="{00000000-0005-0000-0000-00005A000000}"/>
    <cellStyle name="Moneda 6" xfId="150" xr:uid="{00000000-0005-0000-0000-00005B000000}"/>
    <cellStyle name="Moneda_Formato Construc" xfId="145" xr:uid="{00000000-0005-0000-0000-00005C000000}"/>
    <cellStyle name="Neutral 2" xfId="98" xr:uid="{00000000-0005-0000-0000-00005D000000}"/>
    <cellStyle name="Neutral 3" xfId="99" xr:uid="{00000000-0005-0000-0000-00005E000000}"/>
    <cellStyle name="Normal" xfId="0" builtinId="0"/>
    <cellStyle name="Normal 10" xfId="19" xr:uid="{00000000-0005-0000-0000-000060000000}"/>
    <cellStyle name="Normal 11" xfId="135" xr:uid="{00000000-0005-0000-0000-000061000000}"/>
    <cellStyle name="Normal 12" xfId="139" xr:uid="{00000000-0005-0000-0000-000062000000}"/>
    <cellStyle name="Normal 13" xfId="147" xr:uid="{00000000-0005-0000-0000-000063000000}"/>
    <cellStyle name="Normal 2" xfId="6" xr:uid="{00000000-0005-0000-0000-000064000000}"/>
    <cellStyle name="Normal 2 2" xfId="23" xr:uid="{00000000-0005-0000-0000-000065000000}"/>
    <cellStyle name="Normal 2 2 2" xfId="128" xr:uid="{00000000-0005-0000-0000-000066000000}"/>
    <cellStyle name="Normal 2 3" xfId="24" xr:uid="{00000000-0005-0000-0000-000067000000}"/>
    <cellStyle name="Normal 2 4" xfId="22" xr:uid="{00000000-0005-0000-0000-000068000000}"/>
    <cellStyle name="Normal 2 5" xfId="144" xr:uid="{00000000-0005-0000-0000-000069000000}"/>
    <cellStyle name="Normal 2 5 2" xfId="151" xr:uid="{00000000-0005-0000-0000-00006A000000}"/>
    <cellStyle name="Normal 3" xfId="14" xr:uid="{00000000-0005-0000-0000-00006B000000}"/>
    <cellStyle name="Normal 3 2" xfId="26" xr:uid="{00000000-0005-0000-0000-00006C000000}"/>
    <cellStyle name="Normal 3 2 2" xfId="27" xr:uid="{00000000-0005-0000-0000-00006D000000}"/>
    <cellStyle name="Normal 3 3" xfId="121" xr:uid="{00000000-0005-0000-0000-00006E000000}"/>
    <cellStyle name="Normal 3 3 2" xfId="125" xr:uid="{00000000-0005-0000-0000-00006F000000}"/>
    <cellStyle name="Normal 3 3 2 2" xfId="152" xr:uid="{00000000-0005-0000-0000-000070000000}"/>
    <cellStyle name="Normal 3 4" xfId="25" xr:uid="{00000000-0005-0000-0000-000071000000}"/>
    <cellStyle name="Normal 4" xfId="15" xr:uid="{00000000-0005-0000-0000-000072000000}"/>
    <cellStyle name="Normal 4 2" xfId="124" xr:uid="{00000000-0005-0000-0000-000073000000}"/>
    <cellStyle name="Normal 4 3" xfId="28" xr:uid="{00000000-0005-0000-0000-000074000000}"/>
    <cellStyle name="Normal 5" xfId="100" xr:uid="{00000000-0005-0000-0000-000075000000}"/>
    <cellStyle name="Normal 5 2" xfId="126" xr:uid="{00000000-0005-0000-0000-000076000000}"/>
    <cellStyle name="Normal 6" xfId="101" xr:uid="{00000000-0005-0000-0000-000077000000}"/>
    <cellStyle name="Normal 6 2" xfId="127" xr:uid="{00000000-0005-0000-0000-000078000000}"/>
    <cellStyle name="Normal 7" xfId="102" xr:uid="{00000000-0005-0000-0000-000079000000}"/>
    <cellStyle name="Normal 8" xfId="103" xr:uid="{00000000-0005-0000-0000-00007A000000}"/>
    <cellStyle name="Normal 9" xfId="104" xr:uid="{00000000-0005-0000-0000-00007B000000}"/>
    <cellStyle name="Normal_760 - H Cjto. Las Camelias Casa L - 23 Fotos" xfId="4" xr:uid="{00000000-0005-0000-0000-00007C000000}"/>
    <cellStyle name="Normal_VALORACIONES Y RESUMEN" xfId="18" xr:uid="{00000000-0005-0000-0000-00007D000000}"/>
    <cellStyle name="Notas 2" xfId="105" xr:uid="{00000000-0005-0000-0000-00007E000000}"/>
    <cellStyle name="Notas 3" xfId="106" xr:uid="{00000000-0005-0000-0000-00007F000000}"/>
    <cellStyle name="Porcentaje" xfId="5" builtinId="5"/>
    <cellStyle name="Porcentaje 2" xfId="16" xr:uid="{00000000-0005-0000-0000-000081000000}"/>
    <cellStyle name="Porcentaje 2 2" xfId="134" xr:uid="{00000000-0005-0000-0000-000082000000}"/>
    <cellStyle name="Porcentaje 2 3 2 2" xfId="153" xr:uid="{00000000-0005-0000-0000-000083000000}"/>
    <cellStyle name="Porcentaje 3" xfId="17" xr:uid="{00000000-0005-0000-0000-000084000000}"/>
    <cellStyle name="Porcentaje 3 2" xfId="29" xr:uid="{00000000-0005-0000-0000-000085000000}"/>
    <cellStyle name="Porcentaje 4" xfId="132" xr:uid="{00000000-0005-0000-0000-000086000000}"/>
    <cellStyle name="Porcentaje 5" xfId="136" xr:uid="{00000000-0005-0000-0000-000087000000}"/>
    <cellStyle name="Porcentaje 6" xfId="140" xr:uid="{00000000-0005-0000-0000-000088000000}"/>
    <cellStyle name="Porcentaje 7" xfId="148" xr:uid="{00000000-0005-0000-0000-000089000000}"/>
    <cellStyle name="Porcentual 2" xfId="7" xr:uid="{00000000-0005-0000-0000-00008A000000}"/>
    <cellStyle name="Porcentual_TAS-04 rev.10" xfId="129" xr:uid="{00000000-0005-0000-0000-00008B000000}"/>
    <cellStyle name="Salida 2" xfId="107" xr:uid="{00000000-0005-0000-0000-00008C000000}"/>
    <cellStyle name="Salida 3" xfId="108" xr:uid="{00000000-0005-0000-0000-00008D000000}"/>
    <cellStyle name="Texto de advertencia 2" xfId="109" xr:uid="{00000000-0005-0000-0000-00008E000000}"/>
    <cellStyle name="Texto de advertencia 3" xfId="110" xr:uid="{00000000-0005-0000-0000-00008F000000}"/>
    <cellStyle name="Texto explicativo 2" xfId="111" xr:uid="{00000000-0005-0000-0000-000090000000}"/>
    <cellStyle name="Texto explicativo 3" xfId="112" xr:uid="{00000000-0005-0000-0000-000091000000}"/>
    <cellStyle name="Título 1 2" xfId="113" xr:uid="{00000000-0005-0000-0000-000092000000}"/>
    <cellStyle name="Título 1 3" xfId="114" xr:uid="{00000000-0005-0000-0000-000093000000}"/>
    <cellStyle name="Título 2 2" xfId="115" xr:uid="{00000000-0005-0000-0000-000094000000}"/>
    <cellStyle name="Título 2 3" xfId="116" xr:uid="{00000000-0005-0000-0000-000095000000}"/>
    <cellStyle name="Título 3 2" xfId="117" xr:uid="{00000000-0005-0000-0000-000096000000}"/>
    <cellStyle name="Título 3 3" xfId="118" xr:uid="{00000000-0005-0000-0000-000097000000}"/>
    <cellStyle name="Total 2" xfId="119" xr:uid="{00000000-0005-0000-0000-000098000000}"/>
    <cellStyle name="Total 3" xfId="120" xr:uid="{00000000-0005-0000-0000-000099000000}"/>
  </cellStyles>
  <dxfs count="39">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9" tint="-0.24994659260841701"/>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rgb="FFFF0000"/>
        </patternFill>
      </fill>
    </dxf>
    <dxf>
      <fill>
        <patternFill>
          <bgColor rgb="FFFF0000"/>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9" tint="-0.24994659260841701"/>
        </patternFill>
      </fill>
    </dxf>
    <dxf>
      <fill>
        <patternFill>
          <bgColor rgb="FFFF0000"/>
        </patternFill>
      </fill>
    </dxf>
    <dxf>
      <fill>
        <patternFill>
          <bgColor theme="9" tint="-0.24994659260841701"/>
        </patternFill>
      </fill>
    </dxf>
    <dxf>
      <fill>
        <patternFill>
          <bgColor theme="3" tint="0.79998168889431442"/>
        </patternFill>
      </fill>
    </dxf>
    <dxf>
      <fill>
        <patternFill>
          <bgColor rgb="FFFF0000"/>
        </patternFill>
      </fill>
    </dxf>
    <dxf>
      <fill>
        <patternFill>
          <bgColor theme="9" tint="-0.24994659260841701"/>
        </patternFill>
      </fill>
    </dxf>
    <dxf>
      <fill>
        <patternFill>
          <bgColor rgb="FFFF0000"/>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rgb="FFFF0000"/>
        </patternFill>
      </fill>
    </dxf>
    <dxf>
      <fill>
        <patternFill>
          <bgColor theme="0"/>
        </patternFill>
      </fill>
    </dxf>
    <dxf>
      <fill>
        <patternFill>
          <bgColor theme="3" tint="0.79998168889431442"/>
        </patternFill>
      </fill>
    </dxf>
    <dxf>
      <fill>
        <patternFill>
          <bgColor theme="3" tint="0.79998168889431442"/>
        </patternFill>
      </fill>
    </dxf>
    <dxf>
      <fill>
        <patternFill>
          <bgColor theme="3" tint="0.79998168889431442"/>
        </patternFill>
      </fill>
    </dxf>
    <dxf>
      <fill>
        <patternFill>
          <bgColor theme="5"/>
        </patternFill>
      </fill>
    </dxf>
    <dxf>
      <fill>
        <patternFill>
          <bgColor theme="4" tint="0.39994506668294322"/>
        </patternFill>
      </fill>
    </dxf>
    <dxf>
      <fill>
        <patternFill>
          <bgColor theme="3" tint="0.79998168889431442"/>
        </patternFill>
      </fill>
    </dxf>
  </dxfs>
  <tableStyles count="0" defaultTableStyle="TableStyleMedium9" defaultPivotStyle="PivotStyleLight16"/>
  <colors>
    <mruColors>
      <color rgb="FFE4FFC9"/>
      <color rgb="FFE8FFD1"/>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4.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3.xml"/><Relationship Id="rId33"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2.xml"/><Relationship Id="rId32" Type="http://schemas.openxmlformats.org/officeDocument/2006/relationships/externalLink" Target="externalLinks/externalLink1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1.xml"/><Relationship Id="rId28" Type="http://schemas.openxmlformats.org/officeDocument/2006/relationships/externalLink" Target="externalLinks/externalLink6.xml"/><Relationship Id="rId36"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5.xml"/><Relationship Id="rId30" Type="http://schemas.openxmlformats.org/officeDocument/2006/relationships/externalLink" Target="externalLinks/externalLink8.xml"/><Relationship Id="rId35" Type="http://schemas.openxmlformats.org/officeDocument/2006/relationships/sharedStrings" Target="sharedStrings.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_rels/activeX2.xml.rels><?xml version="1.0" encoding="UTF-8" standalone="yes"?>
<Relationships xmlns="http://schemas.openxmlformats.org/package/2006/relationships"><Relationship Id="rId1" Type="http://schemas.microsoft.com/office/2006/relationships/activeXControlBinary" Target="activeX2.bin"/></Relationships>
</file>

<file path=xl/activeX/_rels/activeX3.xml.rels><?xml version="1.0" encoding="UTF-8" standalone="yes"?>
<Relationships xmlns="http://schemas.openxmlformats.org/package/2006/relationships"><Relationship Id="rId1" Type="http://schemas.microsoft.com/office/2006/relationships/activeXControlBinary" Target="activeX3.bin"/></Relationships>
</file>

<file path=xl/activeX/_rels/activeX4.xml.rels><?xml version="1.0" encoding="UTF-8" standalone="yes"?>
<Relationships xmlns="http://schemas.openxmlformats.org/package/2006/relationships"><Relationship Id="rId1" Type="http://schemas.microsoft.com/office/2006/relationships/activeXControlBinary" Target="activeX4.bin"/></Relationships>
</file>

<file path=xl/activeX/_rels/activeX5.xml.rels><?xml version="1.0" encoding="UTF-8" standalone="yes"?>
<Relationships xmlns="http://schemas.openxmlformats.org/package/2006/relationships"><Relationship Id="rId1" Type="http://schemas.microsoft.com/office/2006/relationships/activeXControlBinary" Target="activeX5.bin"/></Relationships>
</file>

<file path=xl/activeX/_rels/activeX6.xml.rels><?xml version="1.0" encoding="UTF-8" standalone="yes"?>
<Relationships xmlns="http://schemas.openxmlformats.org/package/2006/relationships"><Relationship Id="rId1" Type="http://schemas.microsoft.com/office/2006/relationships/activeXControlBinary" Target="activeX6.bin"/></Relationships>
</file>

<file path=xl/activeX/activeX1.xml><?xml version="1.0" encoding="utf-8"?>
<ax:ocx xmlns:ax="http://schemas.microsoft.com/office/2006/activeX" xmlns:r="http://schemas.openxmlformats.org/officeDocument/2006/relationships" ax:classid="{8BD21D50-EC42-11CE-9E0D-00AA006002F3}" ax:persistence="persistStreamInit" r:id="rId1"/>
</file>

<file path=xl/activeX/activeX2.xml><?xml version="1.0" encoding="utf-8"?>
<ax:ocx xmlns:ax="http://schemas.microsoft.com/office/2006/activeX" xmlns:r="http://schemas.openxmlformats.org/officeDocument/2006/relationships" ax:classid="{8BD21D50-EC42-11CE-9E0D-00AA006002F3}" ax:persistence="persistStreamInit" r:id="rId1"/>
</file>

<file path=xl/activeX/activeX3.xml><?xml version="1.0" encoding="utf-8"?>
<ax:ocx xmlns:ax="http://schemas.microsoft.com/office/2006/activeX" xmlns:r="http://schemas.openxmlformats.org/officeDocument/2006/relationships" ax:classid="{8BD21D50-EC42-11CE-9E0D-00AA006002F3}" ax:persistence="persistStreamInit" r:id="rId1"/>
</file>

<file path=xl/activeX/activeX4.xml><?xml version="1.0" encoding="utf-8"?>
<ax:ocx xmlns:ax="http://schemas.microsoft.com/office/2006/activeX" xmlns:r="http://schemas.openxmlformats.org/officeDocument/2006/relationships" ax:classid="{8BD21D50-EC42-11CE-9E0D-00AA006002F3}" ax:persistence="persistStreamInit" r:id="rId1"/>
</file>

<file path=xl/activeX/activeX5.xml><?xml version="1.0" encoding="utf-8"?>
<ax:ocx xmlns:ax="http://schemas.microsoft.com/office/2006/activeX" xmlns:r="http://schemas.openxmlformats.org/officeDocument/2006/relationships" ax:classid="{8BD21D50-EC42-11CE-9E0D-00AA006002F3}" ax:persistence="persistStreamInit" r:id="rId1"/>
</file>

<file path=xl/activeX/activeX6.xml><?xml version="1.0" encoding="utf-8"?>
<ax:ocx xmlns:ax="http://schemas.microsoft.com/office/2006/activeX" xmlns:r="http://schemas.openxmlformats.org/officeDocument/2006/relationships" ax:classid="{8BD21D50-EC42-11CE-9E0D-00AA006002F3}" ax:persistence="persistStreamInit" r:id="rId1"/>
</file>

<file path=xl/ctrlProps/ctrlProp1.xml><?xml version="1.0" encoding="utf-8"?>
<formControlPr xmlns="http://schemas.microsoft.com/office/spreadsheetml/2009/9/main" objectType="CheckBox" lockText="1" noThreeD="1"/>
</file>

<file path=xl/ctrlProps/ctrlProp10.xml><?xml version="1.0" encoding="utf-8"?>
<formControlPr xmlns="http://schemas.microsoft.com/office/spreadsheetml/2009/9/main" objectType="CheckBox" lockText="1" noThreeD="1"/>
</file>

<file path=xl/ctrlProps/ctrlProp11.xml><?xml version="1.0" encoding="utf-8"?>
<formControlPr xmlns="http://schemas.microsoft.com/office/spreadsheetml/2009/9/main" objectType="CheckBox" lockText="1" noThreeD="1"/>
</file>

<file path=xl/ctrlProps/ctrlProp12.xml><?xml version="1.0" encoding="utf-8"?>
<formControlPr xmlns="http://schemas.microsoft.com/office/spreadsheetml/2009/9/main" objectType="CheckBox" checked="Checked" lockText="1" noThreeD="1"/>
</file>

<file path=xl/ctrlProps/ctrlProp13.xml><?xml version="1.0" encoding="utf-8"?>
<formControlPr xmlns="http://schemas.microsoft.com/office/spreadsheetml/2009/9/main" objectType="CheckBox" checked="Checked" lockText="1" noThreeD="1"/>
</file>

<file path=xl/ctrlProps/ctrlProp14.xml><?xml version="1.0" encoding="utf-8"?>
<formControlPr xmlns="http://schemas.microsoft.com/office/spreadsheetml/2009/9/main" objectType="CheckBox" lockText="1" noThreeD="1"/>
</file>

<file path=xl/ctrlProps/ctrlProp15.xml><?xml version="1.0" encoding="utf-8"?>
<formControlPr xmlns="http://schemas.microsoft.com/office/spreadsheetml/2009/9/main" objectType="CheckBox" lockText="1" noThreeD="1"/>
</file>

<file path=xl/ctrlProps/ctrlProp16.xml><?xml version="1.0" encoding="utf-8"?>
<formControlPr xmlns="http://schemas.microsoft.com/office/spreadsheetml/2009/9/main" objectType="CheckBox" lockText="1" noThreeD="1"/>
</file>

<file path=xl/ctrlProps/ctrlProp17.xml><?xml version="1.0" encoding="utf-8"?>
<formControlPr xmlns="http://schemas.microsoft.com/office/spreadsheetml/2009/9/main" objectType="CheckBox" lockText="1" noThreeD="1"/>
</file>

<file path=xl/ctrlProps/ctrlProp18.xml><?xml version="1.0" encoding="utf-8"?>
<formControlPr xmlns="http://schemas.microsoft.com/office/spreadsheetml/2009/9/main" objectType="CheckBox" lockText="1" noThreeD="1"/>
</file>

<file path=xl/ctrlProps/ctrlProp19.xml><?xml version="1.0" encoding="utf-8"?>
<formControlPr xmlns="http://schemas.microsoft.com/office/spreadsheetml/2009/9/main" objectType="CheckBox" lockText="1" noThreeD="1"/>
</file>

<file path=xl/ctrlProps/ctrlProp2.xml><?xml version="1.0" encoding="utf-8"?>
<formControlPr xmlns="http://schemas.microsoft.com/office/spreadsheetml/2009/9/main" objectType="CheckBox" lockText="1" noThreeD="1"/>
</file>

<file path=xl/ctrlProps/ctrlProp20.xml><?xml version="1.0" encoding="utf-8"?>
<formControlPr xmlns="http://schemas.microsoft.com/office/spreadsheetml/2009/9/main" objectType="CheckBox" lockText="1" noThreeD="1"/>
</file>

<file path=xl/ctrlProps/ctrlProp21.xml><?xml version="1.0" encoding="utf-8"?>
<formControlPr xmlns="http://schemas.microsoft.com/office/spreadsheetml/2009/9/main" objectType="CheckBox" lockText="1" noThreeD="1"/>
</file>

<file path=xl/ctrlProps/ctrlProp22.xml><?xml version="1.0" encoding="utf-8"?>
<formControlPr xmlns="http://schemas.microsoft.com/office/spreadsheetml/2009/9/main" objectType="Radio" firstButton="1" lockText="1"/>
</file>

<file path=xl/ctrlProps/ctrlProp23.xml><?xml version="1.0" encoding="utf-8"?>
<formControlPr xmlns="http://schemas.microsoft.com/office/spreadsheetml/2009/9/main" objectType="Radio" checked="Checked" lockText="1"/>
</file>

<file path=xl/ctrlProps/ctrlProp24.xml><?xml version="1.0" encoding="utf-8"?>
<formControlPr xmlns="http://schemas.microsoft.com/office/spreadsheetml/2009/9/main" objectType="Radio" lockText="1"/>
</file>

<file path=xl/ctrlProps/ctrlProp25.xml><?xml version="1.0" encoding="utf-8"?>
<formControlPr xmlns="http://schemas.microsoft.com/office/spreadsheetml/2009/9/main" objectType="GBox"/>
</file>

<file path=xl/ctrlProps/ctrlProp26.xml><?xml version="1.0" encoding="utf-8"?>
<formControlPr xmlns="http://schemas.microsoft.com/office/spreadsheetml/2009/9/main" objectType="Radio" firstButton="1" lockText="1"/>
</file>

<file path=xl/ctrlProps/ctrlProp27.xml><?xml version="1.0" encoding="utf-8"?>
<formControlPr xmlns="http://schemas.microsoft.com/office/spreadsheetml/2009/9/main" objectType="Radio" checked="Checked" lockText="1"/>
</file>

<file path=xl/ctrlProps/ctrlProp28.xml><?xml version="1.0" encoding="utf-8"?>
<formControlPr xmlns="http://schemas.microsoft.com/office/spreadsheetml/2009/9/main" objectType="Radio" lockText="1"/>
</file>

<file path=xl/ctrlProps/ctrlProp29.xml><?xml version="1.0" encoding="utf-8"?>
<formControlPr xmlns="http://schemas.microsoft.com/office/spreadsheetml/2009/9/main" objectType="GBox"/>
</file>

<file path=xl/ctrlProps/ctrlProp3.xml><?xml version="1.0" encoding="utf-8"?>
<formControlPr xmlns="http://schemas.microsoft.com/office/spreadsheetml/2009/9/main" objectType="CheckBox" checked="Checked" lockText="1" noThreeD="1"/>
</file>

<file path=xl/ctrlProps/ctrlProp30.xml><?xml version="1.0" encoding="utf-8"?>
<formControlPr xmlns="http://schemas.microsoft.com/office/spreadsheetml/2009/9/main" objectType="Radio" firstButton="1" lockText="1"/>
</file>

<file path=xl/ctrlProps/ctrlProp31.xml><?xml version="1.0" encoding="utf-8"?>
<formControlPr xmlns="http://schemas.microsoft.com/office/spreadsheetml/2009/9/main" objectType="Radio" checked="Checked" lockText="1"/>
</file>

<file path=xl/ctrlProps/ctrlProp32.xml><?xml version="1.0" encoding="utf-8"?>
<formControlPr xmlns="http://schemas.microsoft.com/office/spreadsheetml/2009/9/main" objectType="Radio" firstButton="1" lockText="1"/>
</file>

<file path=xl/ctrlProps/ctrlProp33.xml><?xml version="1.0" encoding="utf-8"?>
<formControlPr xmlns="http://schemas.microsoft.com/office/spreadsheetml/2009/9/main" objectType="GBox"/>
</file>

<file path=xl/ctrlProps/ctrlProp34.xml><?xml version="1.0" encoding="utf-8"?>
<formControlPr xmlns="http://schemas.microsoft.com/office/spreadsheetml/2009/9/main" objectType="Radio" firstButton="1" lockText="1"/>
</file>

<file path=xl/ctrlProps/ctrlProp35.xml><?xml version="1.0" encoding="utf-8"?>
<formControlPr xmlns="http://schemas.microsoft.com/office/spreadsheetml/2009/9/main" objectType="Radio" checked="Checked" lockText="1"/>
</file>

<file path=xl/ctrlProps/ctrlProp36.xml><?xml version="1.0" encoding="utf-8"?>
<formControlPr xmlns="http://schemas.microsoft.com/office/spreadsheetml/2009/9/main" objectType="Radio" lockText="1"/>
</file>

<file path=xl/ctrlProps/ctrlProp37.xml><?xml version="1.0" encoding="utf-8"?>
<formControlPr xmlns="http://schemas.microsoft.com/office/spreadsheetml/2009/9/main" objectType="GBox"/>
</file>

<file path=xl/ctrlProps/ctrlProp38.xml><?xml version="1.0" encoding="utf-8"?>
<formControlPr xmlns="http://schemas.microsoft.com/office/spreadsheetml/2009/9/main" objectType="Radio" lockText="1"/>
</file>

<file path=xl/ctrlProps/ctrlProp39.xml><?xml version="1.0" encoding="utf-8"?>
<formControlPr xmlns="http://schemas.microsoft.com/office/spreadsheetml/2009/9/main" objectType="CheckBox" lockText="1" noThreeD="1"/>
</file>

<file path=xl/ctrlProps/ctrlProp4.xml><?xml version="1.0" encoding="utf-8"?>
<formControlPr xmlns="http://schemas.microsoft.com/office/spreadsheetml/2009/9/main" objectType="CheckBox" checked="Checked" lockText="1" noThreeD="1"/>
</file>

<file path=xl/ctrlProps/ctrlProp40.xml><?xml version="1.0" encoding="utf-8"?>
<formControlPr xmlns="http://schemas.microsoft.com/office/spreadsheetml/2009/9/main" objectType="CheckBox" lockText="1" noThreeD="1"/>
</file>

<file path=xl/ctrlProps/ctrlProp41.xml><?xml version="1.0" encoding="utf-8"?>
<formControlPr xmlns="http://schemas.microsoft.com/office/spreadsheetml/2009/9/main" objectType="CheckBox" lockText="1" noThreeD="1"/>
</file>

<file path=xl/ctrlProps/ctrlProp42.xml><?xml version="1.0" encoding="utf-8"?>
<formControlPr xmlns="http://schemas.microsoft.com/office/spreadsheetml/2009/9/main" objectType="CheckBox" lockText="1" noThreeD="1"/>
</file>

<file path=xl/ctrlProps/ctrlProp43.xml><?xml version="1.0" encoding="utf-8"?>
<formControlPr xmlns="http://schemas.microsoft.com/office/spreadsheetml/2009/9/main" objectType="CheckBox" lockText="1" noThreeD="1"/>
</file>

<file path=xl/ctrlProps/ctrlProp44.xml><?xml version="1.0" encoding="utf-8"?>
<formControlPr xmlns="http://schemas.microsoft.com/office/spreadsheetml/2009/9/main" objectType="CheckBox" lockText="1" noThreeD="1"/>
</file>

<file path=xl/ctrlProps/ctrlProp45.xml><?xml version="1.0" encoding="utf-8"?>
<formControlPr xmlns="http://schemas.microsoft.com/office/spreadsheetml/2009/9/main" objectType="CheckBox" lockText="1" noThreeD="1"/>
</file>

<file path=xl/ctrlProps/ctrlProp46.xml><?xml version="1.0" encoding="utf-8"?>
<formControlPr xmlns="http://schemas.microsoft.com/office/spreadsheetml/2009/9/main" objectType="CheckBox" lockText="1" noThreeD="1"/>
</file>

<file path=xl/ctrlProps/ctrlProp47.xml><?xml version="1.0" encoding="utf-8"?>
<formControlPr xmlns="http://schemas.microsoft.com/office/spreadsheetml/2009/9/main" objectType="CheckBox" lockText="1" noThreeD="1"/>
</file>

<file path=xl/ctrlProps/ctrlProp48.xml><?xml version="1.0" encoding="utf-8"?>
<formControlPr xmlns="http://schemas.microsoft.com/office/spreadsheetml/2009/9/main" objectType="CheckBox" lockText="1" noThreeD="1"/>
</file>

<file path=xl/ctrlProps/ctrlProp49.xml><?xml version="1.0" encoding="utf-8"?>
<formControlPr xmlns="http://schemas.microsoft.com/office/spreadsheetml/2009/9/main" objectType="CheckBox" lockText="1" noThreeD="1"/>
</file>

<file path=xl/ctrlProps/ctrlProp5.xml><?xml version="1.0" encoding="utf-8"?>
<formControlPr xmlns="http://schemas.microsoft.com/office/spreadsheetml/2009/9/main" objectType="CheckBox" checked="Checked" lockText="1" noThreeD="1"/>
</file>

<file path=xl/ctrlProps/ctrlProp50.xml><?xml version="1.0" encoding="utf-8"?>
<formControlPr xmlns="http://schemas.microsoft.com/office/spreadsheetml/2009/9/main" objectType="CheckBox" lockText="1" noThreeD="1"/>
</file>

<file path=xl/ctrlProps/ctrlProp51.xml><?xml version="1.0" encoding="utf-8"?>
<formControlPr xmlns="http://schemas.microsoft.com/office/spreadsheetml/2009/9/main" objectType="CheckBox" lockText="1" noThreeD="1"/>
</file>

<file path=xl/ctrlProps/ctrlProp52.xml><?xml version="1.0" encoding="utf-8"?>
<formControlPr xmlns="http://schemas.microsoft.com/office/spreadsheetml/2009/9/main" objectType="CheckBox" lockText="1" noThreeD="1"/>
</file>

<file path=xl/ctrlProps/ctrlProp53.xml><?xml version="1.0" encoding="utf-8"?>
<formControlPr xmlns="http://schemas.microsoft.com/office/spreadsheetml/2009/9/main" objectType="CheckBox" lockText="1" noThreeD="1"/>
</file>

<file path=xl/ctrlProps/ctrlProp54.xml><?xml version="1.0" encoding="utf-8"?>
<formControlPr xmlns="http://schemas.microsoft.com/office/spreadsheetml/2009/9/main" objectType="CheckBox" lockText="1" noThreeD="1"/>
</file>

<file path=xl/ctrlProps/ctrlProp55.xml><?xml version="1.0" encoding="utf-8"?>
<formControlPr xmlns="http://schemas.microsoft.com/office/spreadsheetml/2009/9/main" objectType="CheckBox" lockText="1" noThreeD="1"/>
</file>

<file path=xl/ctrlProps/ctrlProp56.xml><?xml version="1.0" encoding="utf-8"?>
<formControlPr xmlns="http://schemas.microsoft.com/office/spreadsheetml/2009/9/main" objectType="CheckBox" lockText="1" noThreeD="1"/>
</file>

<file path=xl/ctrlProps/ctrlProp57.xml><?xml version="1.0" encoding="utf-8"?>
<formControlPr xmlns="http://schemas.microsoft.com/office/spreadsheetml/2009/9/main" objectType="CheckBox" lockText="1" noThreeD="1"/>
</file>

<file path=xl/ctrlProps/ctrlProp58.xml><?xml version="1.0" encoding="utf-8"?>
<formControlPr xmlns="http://schemas.microsoft.com/office/spreadsheetml/2009/9/main" objectType="CheckBox" lockText="1" noThreeD="1"/>
</file>

<file path=xl/ctrlProps/ctrlProp59.xml><?xml version="1.0" encoding="utf-8"?>
<formControlPr xmlns="http://schemas.microsoft.com/office/spreadsheetml/2009/9/main" objectType="CheckBox" lockText="1" noThreeD="1"/>
</file>

<file path=xl/ctrlProps/ctrlProp6.xml><?xml version="1.0" encoding="utf-8"?>
<formControlPr xmlns="http://schemas.microsoft.com/office/spreadsheetml/2009/9/main" objectType="CheckBox" lockText="1" noThreeD="1"/>
</file>

<file path=xl/ctrlProps/ctrlProp60.xml><?xml version="1.0" encoding="utf-8"?>
<formControlPr xmlns="http://schemas.microsoft.com/office/spreadsheetml/2009/9/main" objectType="CheckBox" lockText="1" noThreeD="1"/>
</file>

<file path=xl/ctrlProps/ctrlProp61.xml><?xml version="1.0" encoding="utf-8"?>
<formControlPr xmlns="http://schemas.microsoft.com/office/spreadsheetml/2009/9/main" objectType="CheckBox" lockText="1" noThreeD="1"/>
</file>

<file path=xl/ctrlProps/ctrlProp62.xml><?xml version="1.0" encoding="utf-8"?>
<formControlPr xmlns="http://schemas.microsoft.com/office/spreadsheetml/2009/9/main" objectType="CheckBox" lockText="1" noThreeD="1"/>
</file>

<file path=xl/ctrlProps/ctrlProp63.xml><?xml version="1.0" encoding="utf-8"?>
<formControlPr xmlns="http://schemas.microsoft.com/office/spreadsheetml/2009/9/main" objectType="CheckBox" lockText="1" noThreeD="1"/>
</file>

<file path=xl/ctrlProps/ctrlProp64.xml><?xml version="1.0" encoding="utf-8"?>
<formControlPr xmlns="http://schemas.microsoft.com/office/spreadsheetml/2009/9/main" objectType="CheckBox" lockText="1" noThreeD="1"/>
</file>

<file path=xl/ctrlProps/ctrlProp65.xml><?xml version="1.0" encoding="utf-8"?>
<formControlPr xmlns="http://schemas.microsoft.com/office/spreadsheetml/2009/9/main" objectType="Radio" firstButton="1" lockText="1"/>
</file>

<file path=xl/ctrlProps/ctrlProp7.xml><?xml version="1.0" encoding="utf-8"?>
<formControlPr xmlns="http://schemas.microsoft.com/office/spreadsheetml/2009/9/main" objectType="CheckBox" lockText="1" noThreeD="1"/>
</file>

<file path=xl/ctrlProps/ctrlProp8.xml><?xml version="1.0" encoding="utf-8"?>
<formControlPr xmlns="http://schemas.microsoft.com/office/spreadsheetml/2009/9/main" objectType="CheckBox" checked="Checked" lockText="1" noThreeD="1"/>
</file>

<file path=xl/ctrlProps/ctrlProp9.xml><?xml version="1.0" encoding="utf-8"?>
<formControlPr xmlns="http://schemas.microsoft.com/office/spreadsheetml/2009/9/main" objectType="CheckBox" checked="Checked" lockText="1" noThreeD="1"/>
</file>

<file path=xl/drawings/_rels/drawing12.xml.rels><?xml version="1.0" encoding="UTF-8" standalone="yes"?>
<Relationships xmlns="http://schemas.openxmlformats.org/package/2006/relationships"><Relationship Id="rId8" Type="http://schemas.openxmlformats.org/officeDocument/2006/relationships/image" Target="../media/image18.jpeg"/><Relationship Id="rId3" Type="http://schemas.openxmlformats.org/officeDocument/2006/relationships/image" Target="../media/image13.jpeg"/><Relationship Id="rId7" Type="http://schemas.openxmlformats.org/officeDocument/2006/relationships/image" Target="../media/image17.jpeg"/><Relationship Id="rId2" Type="http://schemas.openxmlformats.org/officeDocument/2006/relationships/image" Target="../media/image12.jpeg"/><Relationship Id="rId1" Type="http://schemas.openxmlformats.org/officeDocument/2006/relationships/image" Target="../media/image11.jpeg"/><Relationship Id="rId6" Type="http://schemas.openxmlformats.org/officeDocument/2006/relationships/image" Target="../media/image16.jpeg"/><Relationship Id="rId5" Type="http://schemas.openxmlformats.org/officeDocument/2006/relationships/image" Target="../media/image15.jpeg"/><Relationship Id="rId4" Type="http://schemas.openxmlformats.org/officeDocument/2006/relationships/image" Target="../media/image14.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0.jpe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7.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_rels/vmlDrawing11.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2.vml.rels><?xml version="1.0" encoding="UTF-8" standalone="yes"?>
<Relationships xmlns="http://schemas.openxmlformats.org/package/2006/relationships"><Relationship Id="rId3" Type="http://schemas.openxmlformats.org/officeDocument/2006/relationships/image" Target="../media/image8.emf"/><Relationship Id="rId2" Type="http://schemas.openxmlformats.org/officeDocument/2006/relationships/image" Target="../media/image2.emf"/><Relationship Id="rId1" Type="http://schemas.openxmlformats.org/officeDocument/2006/relationships/image" Target="../media/image9.emf"/></Relationships>
</file>

<file path=xl/drawings/_rels/vmlDrawing13.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4.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5.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2.vml.rels><?xml version="1.0" encoding="UTF-8" standalone="yes"?>
<Relationships xmlns="http://schemas.openxmlformats.org/package/2006/relationships"><Relationship Id="rId3" Type="http://schemas.openxmlformats.org/officeDocument/2006/relationships/image" Target="../media/image1.emf"/><Relationship Id="rId2" Type="http://schemas.openxmlformats.org/officeDocument/2006/relationships/image" Target="../media/image2.emf"/><Relationship Id="rId1" Type="http://schemas.openxmlformats.org/officeDocument/2006/relationships/image" Target="../media/image3.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6.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8.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9.vml.rels><?xml version="1.0" encoding="UTF-8" standalone="yes"?>
<Relationships xmlns="http://schemas.openxmlformats.org/package/2006/relationships"><Relationship Id="rId1" Type="http://schemas.openxmlformats.org/officeDocument/2006/relationships/image" Target="../media/image5.jpe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228600</xdr:colOff>
          <xdr:row>10</xdr:row>
          <xdr:rowOff>19050</xdr:rowOff>
        </xdr:from>
        <xdr:to>
          <xdr:col>6</xdr:col>
          <xdr:colOff>1266825</xdr:colOff>
          <xdr:row>11</xdr:row>
          <xdr:rowOff>104775</xdr:rowOff>
        </xdr:to>
        <xdr:sp macro="" textlink="">
          <xdr:nvSpPr>
            <xdr:cNvPr id="52225" name="Check Box 1" hidden="1">
              <a:extLst>
                <a:ext uri="{63B3BB69-23CF-44E3-9099-C40C66FF867C}">
                  <a14:compatExt spid="_x0000_s52225"/>
                </a:ext>
                <a:ext uri="{FF2B5EF4-FFF2-40B4-BE49-F238E27FC236}">
                  <a16:creationId xmlns:a16="http://schemas.microsoft.com/office/drawing/2014/main" id="{00000000-0008-0000-0000-000001C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es-EC" sz="800" b="0" i="0" u="none" strike="noStrike" baseline="0">
                  <a:solidFill>
                    <a:srgbClr val="000000"/>
                  </a:solidFill>
                  <a:latin typeface="Tahoma"/>
                  <a:ea typeface="Tahoma"/>
                  <a:cs typeface="Tahoma"/>
                </a:rPr>
                <a:t>Vivienda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228600</xdr:colOff>
          <xdr:row>10</xdr:row>
          <xdr:rowOff>171450</xdr:rowOff>
        </xdr:from>
        <xdr:to>
          <xdr:col>6</xdr:col>
          <xdr:colOff>1266825</xdr:colOff>
          <xdr:row>12</xdr:row>
          <xdr:rowOff>76200</xdr:rowOff>
        </xdr:to>
        <xdr:sp macro="" textlink="">
          <xdr:nvSpPr>
            <xdr:cNvPr id="52226" name="Check Box 2" hidden="1">
              <a:extLst>
                <a:ext uri="{63B3BB69-23CF-44E3-9099-C40C66FF867C}">
                  <a14:compatExt spid="_x0000_s52226"/>
                </a:ext>
                <a:ext uri="{FF2B5EF4-FFF2-40B4-BE49-F238E27FC236}">
                  <a16:creationId xmlns:a16="http://schemas.microsoft.com/office/drawing/2014/main" id="{00000000-0008-0000-0000-000002C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es-EC" sz="800" b="0" i="0" u="none" strike="noStrike" baseline="0">
                  <a:solidFill>
                    <a:srgbClr val="000000"/>
                  </a:solidFill>
                  <a:latin typeface="Tahoma"/>
                  <a:ea typeface="Tahoma"/>
                  <a:cs typeface="Tahoma"/>
                </a:rPr>
                <a:t>Comercio</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228600</xdr:colOff>
          <xdr:row>11</xdr:row>
          <xdr:rowOff>123825</xdr:rowOff>
        </xdr:from>
        <xdr:to>
          <xdr:col>6</xdr:col>
          <xdr:colOff>1266825</xdr:colOff>
          <xdr:row>13</xdr:row>
          <xdr:rowOff>28575</xdr:rowOff>
        </xdr:to>
        <xdr:sp macro="" textlink="">
          <xdr:nvSpPr>
            <xdr:cNvPr id="52227" name="Check Box 3" hidden="1">
              <a:extLst>
                <a:ext uri="{63B3BB69-23CF-44E3-9099-C40C66FF867C}">
                  <a14:compatExt spid="_x0000_s52227"/>
                </a:ext>
                <a:ext uri="{FF2B5EF4-FFF2-40B4-BE49-F238E27FC236}">
                  <a16:creationId xmlns:a16="http://schemas.microsoft.com/office/drawing/2014/main" id="{00000000-0008-0000-0000-000003C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es-EC" sz="800" b="0" i="0" u="none" strike="noStrike" baseline="0">
                  <a:solidFill>
                    <a:srgbClr val="000000"/>
                  </a:solidFill>
                  <a:latin typeface="Tahoma"/>
                  <a:ea typeface="Tahoma"/>
                  <a:cs typeface="Tahoma"/>
                </a:rPr>
                <a:t>Agrícola</a:t>
              </a:r>
            </a:p>
          </xdr:txBody>
        </xdr:sp>
        <xdr:clientData/>
      </xdr:twoCellAnchor>
    </mc:Choice>
    <mc:Fallback/>
  </mc:AlternateContent>
</xdr:wsDr>
</file>

<file path=xl/drawings/drawing10.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D00-000002000000}"/>
            </a:ext>
          </a:extLst>
        </xdr:cNvPr>
        <xdr:cNvSpPr>
          <a:spLocks noChangeShapeType="1"/>
        </xdr:cNvSpPr>
      </xdr:nvSpPr>
      <xdr:spPr bwMode="auto">
        <a:xfrm>
          <a:off x="5257800" y="0"/>
          <a:ext cx="83820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D00-000003000000}"/>
            </a:ext>
          </a:extLst>
        </xdr:cNvPr>
        <xdr:cNvSpPr>
          <a:spLocks noChangeShapeType="1"/>
        </xdr:cNvSpPr>
      </xdr:nvSpPr>
      <xdr:spPr bwMode="auto">
        <a:xfrm>
          <a:off x="4705350" y="0"/>
          <a:ext cx="88582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D00-000004000000}"/>
            </a:ext>
          </a:extLst>
        </xdr:cNvPr>
        <xdr:cNvSpPr>
          <a:spLocks noChangeShapeType="1"/>
        </xdr:cNvSpPr>
      </xdr:nvSpPr>
      <xdr:spPr bwMode="auto">
        <a:xfrm>
          <a:off x="5572125" y="0"/>
          <a:ext cx="34290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D00-000005000000}"/>
            </a:ext>
          </a:extLst>
        </xdr:cNvPr>
        <xdr:cNvSpPr>
          <a:spLocks noChangeShapeType="1"/>
        </xdr:cNvSpPr>
      </xdr:nvSpPr>
      <xdr:spPr bwMode="auto">
        <a:xfrm>
          <a:off x="4781550" y="0"/>
          <a:ext cx="7905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wsDr>
</file>

<file path=xl/drawings/drawing11.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E00-000002000000}"/>
            </a:ext>
          </a:extLst>
        </xdr:cNvPr>
        <xdr:cNvSpPr>
          <a:spLocks noChangeShapeType="1"/>
        </xdr:cNvSpPr>
      </xdr:nvSpPr>
      <xdr:spPr bwMode="auto">
        <a:xfrm>
          <a:off x="6343650" y="0"/>
          <a:ext cx="35242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E00-000003000000}"/>
            </a:ext>
          </a:extLst>
        </xdr:cNvPr>
        <xdr:cNvSpPr>
          <a:spLocks noChangeShapeType="1"/>
        </xdr:cNvSpPr>
      </xdr:nvSpPr>
      <xdr:spPr bwMode="auto">
        <a:xfrm>
          <a:off x="4981575" y="0"/>
          <a:ext cx="13620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E00-000004000000}"/>
            </a:ext>
          </a:extLst>
        </xdr:cNvPr>
        <xdr:cNvSpPr>
          <a:spLocks noChangeShapeType="1"/>
        </xdr:cNvSpPr>
      </xdr:nvSpPr>
      <xdr:spPr bwMode="auto">
        <a:xfrm>
          <a:off x="6343650" y="0"/>
          <a:ext cx="17145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E00-000005000000}"/>
            </a:ext>
          </a:extLst>
        </xdr:cNvPr>
        <xdr:cNvSpPr>
          <a:spLocks noChangeShapeType="1"/>
        </xdr:cNvSpPr>
      </xdr:nvSpPr>
      <xdr:spPr bwMode="auto">
        <a:xfrm>
          <a:off x="5057775" y="0"/>
          <a:ext cx="12858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wsDr>
</file>

<file path=xl/drawings/drawing12.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F00-000002000000}"/>
            </a:ext>
          </a:extLst>
        </xdr:cNvPr>
        <xdr:cNvSpPr>
          <a:spLocks noChangeShapeType="1"/>
        </xdr:cNvSpPr>
      </xdr:nvSpPr>
      <xdr:spPr bwMode="auto">
        <a:xfrm>
          <a:off x="6427470" y="0"/>
          <a:ext cx="35623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F00-000003000000}"/>
            </a:ext>
          </a:extLst>
        </xdr:cNvPr>
        <xdr:cNvSpPr>
          <a:spLocks noChangeShapeType="1"/>
        </xdr:cNvSpPr>
      </xdr:nvSpPr>
      <xdr:spPr bwMode="auto">
        <a:xfrm>
          <a:off x="5109210" y="0"/>
          <a:ext cx="13239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F00-000004000000}"/>
            </a:ext>
          </a:extLst>
        </xdr:cNvPr>
        <xdr:cNvSpPr>
          <a:spLocks noChangeShapeType="1"/>
        </xdr:cNvSpPr>
      </xdr:nvSpPr>
      <xdr:spPr bwMode="auto">
        <a:xfrm>
          <a:off x="6429375" y="0"/>
          <a:ext cx="17335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F00-000005000000}"/>
            </a:ext>
          </a:extLst>
        </xdr:cNvPr>
        <xdr:cNvSpPr>
          <a:spLocks noChangeShapeType="1"/>
        </xdr:cNvSpPr>
      </xdr:nvSpPr>
      <xdr:spPr bwMode="auto">
        <a:xfrm>
          <a:off x="5185410" y="0"/>
          <a:ext cx="124396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editAs="oneCell">
    <xdr:from>
      <xdr:col>1</xdr:col>
      <xdr:colOff>137161</xdr:colOff>
      <xdr:row>9</xdr:row>
      <xdr:rowOff>53340</xdr:rowOff>
    </xdr:from>
    <xdr:to>
      <xdr:col>3</xdr:col>
      <xdr:colOff>625476</xdr:colOff>
      <xdr:row>19</xdr:row>
      <xdr:rowOff>114299</xdr:rowOff>
    </xdr:to>
    <xdr:pic>
      <xdr:nvPicPr>
        <xdr:cNvPr id="6" name="Imagen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3861" y="1493520"/>
          <a:ext cx="2418080" cy="1813559"/>
        </a:xfrm>
        <a:prstGeom prst="rect">
          <a:avLst/>
        </a:prstGeom>
      </xdr:spPr>
    </xdr:pic>
    <xdr:clientData/>
  </xdr:twoCellAnchor>
  <xdr:twoCellAnchor editAs="oneCell">
    <xdr:from>
      <xdr:col>5</xdr:col>
      <xdr:colOff>22859</xdr:colOff>
      <xdr:row>9</xdr:row>
      <xdr:rowOff>142194</xdr:rowOff>
    </xdr:from>
    <xdr:to>
      <xdr:col>7</xdr:col>
      <xdr:colOff>722811</xdr:colOff>
      <xdr:row>19</xdr:row>
      <xdr:rowOff>68580</xdr:rowOff>
    </xdr:to>
    <xdr:pic>
      <xdr:nvPicPr>
        <xdr:cNvPr id="7" name="Imagen 6">
          <a:extLst>
            <a:ext uri="{FF2B5EF4-FFF2-40B4-BE49-F238E27FC236}">
              <a16:creationId xmlns:a16="http://schemas.microsoft.com/office/drawing/2014/main" id="{00000000-0008-0000-0F00-000007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8908" t="31512"/>
        <a:stretch/>
      </xdr:blipFill>
      <xdr:spPr>
        <a:xfrm>
          <a:off x="3398519" y="1582374"/>
          <a:ext cx="2650672" cy="1678986"/>
        </a:xfrm>
        <a:prstGeom prst="rect">
          <a:avLst/>
        </a:prstGeom>
      </xdr:spPr>
    </xdr:pic>
    <xdr:clientData/>
  </xdr:twoCellAnchor>
  <xdr:twoCellAnchor editAs="oneCell">
    <xdr:from>
      <xdr:col>1</xdr:col>
      <xdr:colOff>121921</xdr:colOff>
      <xdr:row>21</xdr:row>
      <xdr:rowOff>60960</xdr:rowOff>
    </xdr:from>
    <xdr:to>
      <xdr:col>3</xdr:col>
      <xdr:colOff>610236</xdr:colOff>
      <xdr:row>31</xdr:row>
      <xdr:rowOff>121919</xdr:rowOff>
    </xdr:to>
    <xdr:pic>
      <xdr:nvPicPr>
        <xdr:cNvPr id="8" name="Imagen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8621" y="3604260"/>
          <a:ext cx="2418080" cy="1813559"/>
        </a:xfrm>
        <a:prstGeom prst="rect">
          <a:avLst/>
        </a:prstGeom>
      </xdr:spPr>
    </xdr:pic>
    <xdr:clientData/>
  </xdr:twoCellAnchor>
  <xdr:twoCellAnchor editAs="oneCell">
    <xdr:from>
      <xdr:col>5</xdr:col>
      <xdr:colOff>137161</xdr:colOff>
      <xdr:row>21</xdr:row>
      <xdr:rowOff>60960</xdr:rowOff>
    </xdr:from>
    <xdr:to>
      <xdr:col>7</xdr:col>
      <xdr:colOff>604521</xdr:colOff>
      <xdr:row>31</xdr:row>
      <xdr:rowOff>121919</xdr:rowOff>
    </xdr:to>
    <xdr:pic>
      <xdr:nvPicPr>
        <xdr:cNvPr id="9" name="Imagen 8">
          <a:extLst>
            <a:ext uri="{FF2B5EF4-FFF2-40B4-BE49-F238E27FC236}">
              <a16:creationId xmlns:a16="http://schemas.microsoft.com/office/drawing/2014/main" id="{00000000-0008-0000-0F00-000009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12821" y="3604260"/>
          <a:ext cx="2418080" cy="1813559"/>
        </a:xfrm>
        <a:prstGeom prst="rect">
          <a:avLst/>
        </a:prstGeom>
      </xdr:spPr>
    </xdr:pic>
    <xdr:clientData/>
  </xdr:twoCellAnchor>
  <xdr:twoCellAnchor editAs="oneCell">
    <xdr:from>
      <xdr:col>1</xdr:col>
      <xdr:colOff>160021</xdr:colOff>
      <xdr:row>33</xdr:row>
      <xdr:rowOff>68580</xdr:rowOff>
    </xdr:from>
    <xdr:to>
      <xdr:col>3</xdr:col>
      <xdr:colOff>648336</xdr:colOff>
      <xdr:row>43</xdr:row>
      <xdr:rowOff>129539</xdr:rowOff>
    </xdr:to>
    <xdr:pic>
      <xdr:nvPicPr>
        <xdr:cNvPr id="10" name="Imagen 9">
          <a:extLst>
            <a:ext uri="{FF2B5EF4-FFF2-40B4-BE49-F238E27FC236}">
              <a16:creationId xmlns:a16="http://schemas.microsoft.com/office/drawing/2014/main" id="{00000000-0008-0000-0F00-00000A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6721" y="5699760"/>
          <a:ext cx="2418080" cy="1813559"/>
        </a:xfrm>
        <a:prstGeom prst="rect">
          <a:avLst/>
        </a:prstGeom>
      </xdr:spPr>
    </xdr:pic>
    <xdr:clientData/>
  </xdr:twoCellAnchor>
  <xdr:twoCellAnchor editAs="oneCell">
    <xdr:from>
      <xdr:col>5</xdr:col>
      <xdr:colOff>167641</xdr:colOff>
      <xdr:row>33</xdr:row>
      <xdr:rowOff>60960</xdr:rowOff>
    </xdr:from>
    <xdr:to>
      <xdr:col>7</xdr:col>
      <xdr:colOff>635001</xdr:colOff>
      <xdr:row>43</xdr:row>
      <xdr:rowOff>121919</xdr:rowOff>
    </xdr:to>
    <xdr:pic>
      <xdr:nvPicPr>
        <xdr:cNvPr id="11" name="Imagen 10">
          <a:extLst>
            <a:ext uri="{FF2B5EF4-FFF2-40B4-BE49-F238E27FC236}">
              <a16:creationId xmlns:a16="http://schemas.microsoft.com/office/drawing/2014/main" id="{00000000-0008-0000-0F00-00000B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543301" y="5692140"/>
          <a:ext cx="2418080" cy="1813559"/>
        </a:xfrm>
        <a:prstGeom prst="rect">
          <a:avLst/>
        </a:prstGeom>
      </xdr:spPr>
    </xdr:pic>
    <xdr:clientData/>
  </xdr:twoCellAnchor>
  <xdr:twoCellAnchor editAs="oneCell">
    <xdr:from>
      <xdr:col>1</xdr:col>
      <xdr:colOff>137161</xdr:colOff>
      <xdr:row>45</xdr:row>
      <xdr:rowOff>60960</xdr:rowOff>
    </xdr:from>
    <xdr:to>
      <xdr:col>3</xdr:col>
      <xdr:colOff>625476</xdr:colOff>
      <xdr:row>55</xdr:row>
      <xdr:rowOff>121919</xdr:rowOff>
    </xdr:to>
    <xdr:pic>
      <xdr:nvPicPr>
        <xdr:cNvPr id="12" name="Imagen 11">
          <a:extLst>
            <a:ext uri="{FF2B5EF4-FFF2-40B4-BE49-F238E27FC236}">
              <a16:creationId xmlns:a16="http://schemas.microsoft.com/office/drawing/2014/main" id="{00000000-0008-0000-0F00-00000C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3861" y="7795260"/>
          <a:ext cx="2418080" cy="1813559"/>
        </a:xfrm>
        <a:prstGeom prst="rect">
          <a:avLst/>
        </a:prstGeom>
      </xdr:spPr>
    </xdr:pic>
    <xdr:clientData/>
  </xdr:twoCellAnchor>
  <xdr:twoCellAnchor editAs="oneCell">
    <xdr:from>
      <xdr:col>5</xdr:col>
      <xdr:colOff>137161</xdr:colOff>
      <xdr:row>45</xdr:row>
      <xdr:rowOff>60960</xdr:rowOff>
    </xdr:from>
    <xdr:to>
      <xdr:col>7</xdr:col>
      <xdr:colOff>604521</xdr:colOff>
      <xdr:row>55</xdr:row>
      <xdr:rowOff>121919</xdr:rowOff>
    </xdr:to>
    <xdr:pic>
      <xdr:nvPicPr>
        <xdr:cNvPr id="13" name="Imagen 12">
          <a:extLst>
            <a:ext uri="{FF2B5EF4-FFF2-40B4-BE49-F238E27FC236}">
              <a16:creationId xmlns:a16="http://schemas.microsoft.com/office/drawing/2014/main" id="{00000000-0008-0000-0F00-00000D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512821" y="7795260"/>
          <a:ext cx="2418080" cy="181355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11</xdr:col>
      <xdr:colOff>104775</xdr:colOff>
      <xdr:row>113</xdr:row>
      <xdr:rowOff>523875</xdr:rowOff>
    </xdr:from>
    <xdr:to>
      <xdr:col>19</xdr:col>
      <xdr:colOff>504076</xdr:colOff>
      <xdr:row>117</xdr:row>
      <xdr:rowOff>266519</xdr:rowOff>
    </xdr:to>
    <xdr:pic>
      <xdr:nvPicPr>
        <xdr:cNvPr id="2" name="Imagen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8181975" y="23907750"/>
          <a:ext cx="5990476" cy="14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15</xdr:col>
      <xdr:colOff>547688</xdr:colOff>
      <xdr:row>76</xdr:row>
      <xdr:rowOff>75518</xdr:rowOff>
    </xdr:from>
    <xdr:to>
      <xdr:col>18</xdr:col>
      <xdr:colOff>734568</xdr:colOff>
      <xdr:row>87</xdr:row>
      <xdr:rowOff>156816</xdr:rowOff>
    </xdr:to>
    <xdr:pic>
      <xdr:nvPicPr>
        <xdr:cNvPr id="3" name="Imagen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177588" y="12267518"/>
          <a:ext cx="2472880" cy="148870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85725</xdr:colOff>
      <xdr:row>32</xdr:row>
      <xdr:rowOff>0</xdr:rowOff>
    </xdr:from>
    <xdr:to>
      <xdr:col>4</xdr:col>
      <xdr:colOff>0</xdr:colOff>
      <xdr:row>32</xdr:row>
      <xdr:rowOff>0</xdr:rowOff>
    </xdr:to>
    <xdr:sp macro="" textlink="">
      <xdr:nvSpPr>
        <xdr:cNvPr id="2" name="Texto 5">
          <a:extLst>
            <a:ext uri="{FF2B5EF4-FFF2-40B4-BE49-F238E27FC236}">
              <a16:creationId xmlns:a16="http://schemas.microsoft.com/office/drawing/2014/main" id="{00000000-0008-0000-1300-000002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3" name="Texto 5">
          <a:extLst>
            <a:ext uri="{FF2B5EF4-FFF2-40B4-BE49-F238E27FC236}">
              <a16:creationId xmlns:a16="http://schemas.microsoft.com/office/drawing/2014/main" id="{00000000-0008-0000-1300-000003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4" name="Texto 5">
          <a:extLst>
            <a:ext uri="{FF2B5EF4-FFF2-40B4-BE49-F238E27FC236}">
              <a16:creationId xmlns:a16="http://schemas.microsoft.com/office/drawing/2014/main" id="{00000000-0008-0000-1300-000004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5" name="Texto 5">
          <a:extLst>
            <a:ext uri="{FF2B5EF4-FFF2-40B4-BE49-F238E27FC236}">
              <a16:creationId xmlns:a16="http://schemas.microsoft.com/office/drawing/2014/main" id="{00000000-0008-0000-1300-000005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6" name="Texto 5">
          <a:extLst>
            <a:ext uri="{FF2B5EF4-FFF2-40B4-BE49-F238E27FC236}">
              <a16:creationId xmlns:a16="http://schemas.microsoft.com/office/drawing/2014/main" id="{00000000-0008-0000-1300-000006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7" name="Texto 5">
          <a:extLst>
            <a:ext uri="{FF2B5EF4-FFF2-40B4-BE49-F238E27FC236}">
              <a16:creationId xmlns:a16="http://schemas.microsoft.com/office/drawing/2014/main" id="{00000000-0008-0000-1300-000007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32</xdr:row>
      <xdr:rowOff>0</xdr:rowOff>
    </xdr:from>
    <xdr:to>
      <xdr:col>4</xdr:col>
      <xdr:colOff>0</xdr:colOff>
      <xdr:row>32</xdr:row>
      <xdr:rowOff>0</xdr:rowOff>
    </xdr:to>
    <xdr:sp macro="" textlink="">
      <xdr:nvSpPr>
        <xdr:cNvPr id="8" name="Texto 5">
          <a:extLst>
            <a:ext uri="{FF2B5EF4-FFF2-40B4-BE49-F238E27FC236}">
              <a16:creationId xmlns:a16="http://schemas.microsoft.com/office/drawing/2014/main" id="{00000000-0008-0000-1300-000008000000}"/>
            </a:ext>
          </a:extLst>
        </xdr:cNvPr>
        <xdr:cNvSpPr txBox="1">
          <a:spLocks noChangeArrowheads="1"/>
        </xdr:cNvSpPr>
      </xdr:nvSpPr>
      <xdr:spPr bwMode="auto">
        <a:xfrm>
          <a:off x="85725" y="6276975"/>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9" name="Texto 5">
          <a:extLst>
            <a:ext uri="{FF2B5EF4-FFF2-40B4-BE49-F238E27FC236}">
              <a16:creationId xmlns:a16="http://schemas.microsoft.com/office/drawing/2014/main" id="{00000000-0008-0000-1300-000009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0" name="Texto 5">
          <a:extLst>
            <a:ext uri="{FF2B5EF4-FFF2-40B4-BE49-F238E27FC236}">
              <a16:creationId xmlns:a16="http://schemas.microsoft.com/office/drawing/2014/main" id="{00000000-0008-0000-1300-00000A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1" name="Texto 5">
          <a:extLst>
            <a:ext uri="{FF2B5EF4-FFF2-40B4-BE49-F238E27FC236}">
              <a16:creationId xmlns:a16="http://schemas.microsoft.com/office/drawing/2014/main" id="{00000000-0008-0000-1300-00000B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2" name="Texto 5">
          <a:extLst>
            <a:ext uri="{FF2B5EF4-FFF2-40B4-BE49-F238E27FC236}">
              <a16:creationId xmlns:a16="http://schemas.microsoft.com/office/drawing/2014/main" id="{00000000-0008-0000-1300-00000C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3" name="Texto 5">
          <a:extLst>
            <a:ext uri="{FF2B5EF4-FFF2-40B4-BE49-F238E27FC236}">
              <a16:creationId xmlns:a16="http://schemas.microsoft.com/office/drawing/2014/main" id="{00000000-0008-0000-1300-00000D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4" name="Texto 5">
          <a:extLst>
            <a:ext uri="{FF2B5EF4-FFF2-40B4-BE49-F238E27FC236}">
              <a16:creationId xmlns:a16="http://schemas.microsoft.com/office/drawing/2014/main" id="{00000000-0008-0000-1300-00000E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5" name="Texto 5">
          <a:extLst>
            <a:ext uri="{FF2B5EF4-FFF2-40B4-BE49-F238E27FC236}">
              <a16:creationId xmlns:a16="http://schemas.microsoft.com/office/drawing/2014/main" id="{00000000-0008-0000-1300-00000F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twoCellAnchor>
    <xdr:from>
      <xdr:col>0</xdr:col>
      <xdr:colOff>85725</xdr:colOff>
      <xdr:row>38</xdr:row>
      <xdr:rowOff>0</xdr:rowOff>
    </xdr:from>
    <xdr:to>
      <xdr:col>4</xdr:col>
      <xdr:colOff>0</xdr:colOff>
      <xdr:row>38</xdr:row>
      <xdr:rowOff>0</xdr:rowOff>
    </xdr:to>
    <xdr:sp macro="" textlink="">
      <xdr:nvSpPr>
        <xdr:cNvPr id="16" name="Texto 5">
          <a:extLst>
            <a:ext uri="{FF2B5EF4-FFF2-40B4-BE49-F238E27FC236}">
              <a16:creationId xmlns:a16="http://schemas.microsoft.com/office/drawing/2014/main" id="{00000000-0008-0000-1300-000010000000}"/>
            </a:ext>
          </a:extLst>
        </xdr:cNvPr>
        <xdr:cNvSpPr txBox="1">
          <a:spLocks noChangeArrowheads="1"/>
        </xdr:cNvSpPr>
      </xdr:nvSpPr>
      <xdr:spPr bwMode="auto">
        <a:xfrm>
          <a:off x="85725" y="7277100"/>
          <a:ext cx="4133850" cy="0"/>
        </a:xfrm>
        <a:prstGeom prst="rect">
          <a:avLst/>
        </a:prstGeom>
        <a:solidFill>
          <a:srgbClr val="FFFFFF"/>
        </a:solidFill>
        <a:ln w="1">
          <a:noFill/>
          <a:miter lim="800000"/>
          <a:headEnd/>
          <a:tailEnd/>
        </a:ln>
      </xdr:spPr>
    </xdr: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47625</xdr:colOff>
          <xdr:row>7</xdr:row>
          <xdr:rowOff>28575</xdr:rowOff>
        </xdr:from>
        <xdr:to>
          <xdr:col>5</xdr:col>
          <xdr:colOff>257175</xdr:colOff>
          <xdr:row>8</xdr:row>
          <xdr:rowOff>9525</xdr:rowOff>
        </xdr:to>
        <xdr:sp macro="" textlink="">
          <xdr:nvSpPr>
            <xdr:cNvPr id="16385" name="Check Box 1" hidden="1">
              <a:extLst>
                <a:ext uri="{63B3BB69-23CF-44E3-9099-C40C66FF867C}">
                  <a14:compatExt spid="_x0000_s16385"/>
                </a:ext>
                <a:ext uri="{FF2B5EF4-FFF2-40B4-BE49-F238E27FC236}">
                  <a16:creationId xmlns:a16="http://schemas.microsoft.com/office/drawing/2014/main" id="{00000000-0008-0000-0200-000001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8</xdr:row>
          <xdr:rowOff>19050</xdr:rowOff>
        </xdr:from>
        <xdr:to>
          <xdr:col>5</xdr:col>
          <xdr:colOff>257175</xdr:colOff>
          <xdr:row>9</xdr:row>
          <xdr:rowOff>0</xdr:rowOff>
        </xdr:to>
        <xdr:sp macro="" textlink="">
          <xdr:nvSpPr>
            <xdr:cNvPr id="16386" name="Check Box 2" hidden="1">
              <a:extLst>
                <a:ext uri="{63B3BB69-23CF-44E3-9099-C40C66FF867C}">
                  <a14:compatExt spid="_x0000_s16386"/>
                </a:ext>
                <a:ext uri="{FF2B5EF4-FFF2-40B4-BE49-F238E27FC236}">
                  <a16:creationId xmlns:a16="http://schemas.microsoft.com/office/drawing/2014/main" id="{00000000-0008-0000-0200-000002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8</xdr:row>
          <xdr:rowOff>152400</xdr:rowOff>
        </xdr:from>
        <xdr:to>
          <xdr:col>5</xdr:col>
          <xdr:colOff>257175</xdr:colOff>
          <xdr:row>9</xdr:row>
          <xdr:rowOff>133350</xdr:rowOff>
        </xdr:to>
        <xdr:sp macro="" textlink="">
          <xdr:nvSpPr>
            <xdr:cNvPr id="16387" name="Check Box 3" hidden="1">
              <a:extLst>
                <a:ext uri="{63B3BB69-23CF-44E3-9099-C40C66FF867C}">
                  <a14:compatExt spid="_x0000_s16387"/>
                </a:ext>
                <a:ext uri="{FF2B5EF4-FFF2-40B4-BE49-F238E27FC236}">
                  <a16:creationId xmlns:a16="http://schemas.microsoft.com/office/drawing/2014/main" id="{00000000-0008-0000-0200-000003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9</xdr:row>
          <xdr:rowOff>152400</xdr:rowOff>
        </xdr:from>
        <xdr:to>
          <xdr:col>5</xdr:col>
          <xdr:colOff>257175</xdr:colOff>
          <xdr:row>10</xdr:row>
          <xdr:rowOff>133350</xdr:rowOff>
        </xdr:to>
        <xdr:sp macro="" textlink="">
          <xdr:nvSpPr>
            <xdr:cNvPr id="16388" name="Check Box 4" hidden="1">
              <a:extLst>
                <a:ext uri="{63B3BB69-23CF-44E3-9099-C40C66FF867C}">
                  <a14:compatExt spid="_x0000_s16388"/>
                </a:ext>
                <a:ext uri="{FF2B5EF4-FFF2-40B4-BE49-F238E27FC236}">
                  <a16:creationId xmlns:a16="http://schemas.microsoft.com/office/drawing/2014/main" id="{00000000-0008-0000-0200-000004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10</xdr:row>
          <xdr:rowOff>152400</xdr:rowOff>
        </xdr:from>
        <xdr:to>
          <xdr:col>5</xdr:col>
          <xdr:colOff>257175</xdr:colOff>
          <xdr:row>11</xdr:row>
          <xdr:rowOff>133350</xdr:rowOff>
        </xdr:to>
        <xdr:sp macro="" textlink="">
          <xdr:nvSpPr>
            <xdr:cNvPr id="16389" name="Check Box 5" hidden="1">
              <a:extLst>
                <a:ext uri="{63B3BB69-23CF-44E3-9099-C40C66FF867C}">
                  <a14:compatExt spid="_x0000_s16389"/>
                </a:ext>
                <a:ext uri="{FF2B5EF4-FFF2-40B4-BE49-F238E27FC236}">
                  <a16:creationId xmlns:a16="http://schemas.microsoft.com/office/drawing/2014/main" id="{00000000-0008-0000-0200-000005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47625</xdr:colOff>
          <xdr:row>11</xdr:row>
          <xdr:rowOff>152400</xdr:rowOff>
        </xdr:from>
        <xdr:to>
          <xdr:col>5</xdr:col>
          <xdr:colOff>257175</xdr:colOff>
          <xdr:row>12</xdr:row>
          <xdr:rowOff>133350</xdr:rowOff>
        </xdr:to>
        <xdr:sp macro="" textlink="">
          <xdr:nvSpPr>
            <xdr:cNvPr id="16390" name="Check Box 6" hidden="1">
              <a:extLst>
                <a:ext uri="{63B3BB69-23CF-44E3-9099-C40C66FF867C}">
                  <a14:compatExt spid="_x0000_s16390"/>
                </a:ext>
                <a:ext uri="{FF2B5EF4-FFF2-40B4-BE49-F238E27FC236}">
                  <a16:creationId xmlns:a16="http://schemas.microsoft.com/office/drawing/2014/main" id="{00000000-0008-0000-0200-000006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7</xdr:row>
          <xdr:rowOff>19050</xdr:rowOff>
        </xdr:from>
        <xdr:to>
          <xdr:col>7</xdr:col>
          <xdr:colOff>533400</xdr:colOff>
          <xdr:row>8</xdr:row>
          <xdr:rowOff>0</xdr:rowOff>
        </xdr:to>
        <xdr:sp macro="" textlink="">
          <xdr:nvSpPr>
            <xdr:cNvPr id="16391" name="Check Box 7" hidden="1">
              <a:extLst>
                <a:ext uri="{63B3BB69-23CF-44E3-9099-C40C66FF867C}">
                  <a14:compatExt spid="_x0000_s16391"/>
                </a:ext>
                <a:ext uri="{FF2B5EF4-FFF2-40B4-BE49-F238E27FC236}">
                  <a16:creationId xmlns:a16="http://schemas.microsoft.com/office/drawing/2014/main" id="{00000000-0008-0000-0200-000007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8</xdr:row>
          <xdr:rowOff>19050</xdr:rowOff>
        </xdr:from>
        <xdr:to>
          <xdr:col>7</xdr:col>
          <xdr:colOff>533400</xdr:colOff>
          <xdr:row>9</xdr:row>
          <xdr:rowOff>0</xdr:rowOff>
        </xdr:to>
        <xdr:sp macro="" textlink="">
          <xdr:nvSpPr>
            <xdr:cNvPr id="16392" name="Check Box 8" hidden="1">
              <a:extLst>
                <a:ext uri="{63B3BB69-23CF-44E3-9099-C40C66FF867C}">
                  <a14:compatExt spid="_x0000_s16392"/>
                </a:ext>
                <a:ext uri="{FF2B5EF4-FFF2-40B4-BE49-F238E27FC236}">
                  <a16:creationId xmlns:a16="http://schemas.microsoft.com/office/drawing/2014/main" id="{00000000-0008-0000-0200-000008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8</xdr:row>
          <xdr:rowOff>161925</xdr:rowOff>
        </xdr:from>
        <xdr:to>
          <xdr:col>7</xdr:col>
          <xdr:colOff>533400</xdr:colOff>
          <xdr:row>9</xdr:row>
          <xdr:rowOff>133350</xdr:rowOff>
        </xdr:to>
        <xdr:sp macro="" textlink="">
          <xdr:nvSpPr>
            <xdr:cNvPr id="16393" name="Check Box 9" hidden="1">
              <a:extLst>
                <a:ext uri="{63B3BB69-23CF-44E3-9099-C40C66FF867C}">
                  <a14:compatExt spid="_x0000_s16393"/>
                </a:ext>
                <a:ext uri="{FF2B5EF4-FFF2-40B4-BE49-F238E27FC236}">
                  <a16:creationId xmlns:a16="http://schemas.microsoft.com/office/drawing/2014/main" id="{00000000-0008-0000-0200-000009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9</xdr:row>
          <xdr:rowOff>152400</xdr:rowOff>
        </xdr:from>
        <xdr:to>
          <xdr:col>7</xdr:col>
          <xdr:colOff>533400</xdr:colOff>
          <xdr:row>10</xdr:row>
          <xdr:rowOff>133350</xdr:rowOff>
        </xdr:to>
        <xdr:sp macro="" textlink="">
          <xdr:nvSpPr>
            <xdr:cNvPr id="16394" name="Check Box 10" hidden="1">
              <a:extLst>
                <a:ext uri="{63B3BB69-23CF-44E3-9099-C40C66FF867C}">
                  <a14:compatExt spid="_x0000_s16394"/>
                </a:ext>
                <a:ext uri="{FF2B5EF4-FFF2-40B4-BE49-F238E27FC236}">
                  <a16:creationId xmlns:a16="http://schemas.microsoft.com/office/drawing/2014/main" id="{00000000-0008-0000-0200-00000A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10</xdr:row>
          <xdr:rowOff>152400</xdr:rowOff>
        </xdr:from>
        <xdr:to>
          <xdr:col>7</xdr:col>
          <xdr:colOff>533400</xdr:colOff>
          <xdr:row>11</xdr:row>
          <xdr:rowOff>133350</xdr:rowOff>
        </xdr:to>
        <xdr:sp macro="" textlink="">
          <xdr:nvSpPr>
            <xdr:cNvPr id="16395" name="Check Box 11" hidden="1">
              <a:extLst>
                <a:ext uri="{63B3BB69-23CF-44E3-9099-C40C66FF867C}">
                  <a14:compatExt spid="_x0000_s16395"/>
                </a:ext>
                <a:ext uri="{FF2B5EF4-FFF2-40B4-BE49-F238E27FC236}">
                  <a16:creationId xmlns:a16="http://schemas.microsoft.com/office/drawing/2014/main" id="{00000000-0008-0000-0200-00000B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323850</xdr:colOff>
          <xdr:row>12</xdr:row>
          <xdr:rowOff>9525</xdr:rowOff>
        </xdr:from>
        <xdr:to>
          <xdr:col>7</xdr:col>
          <xdr:colOff>533400</xdr:colOff>
          <xdr:row>13</xdr:row>
          <xdr:rowOff>0</xdr:rowOff>
        </xdr:to>
        <xdr:sp macro="" textlink="">
          <xdr:nvSpPr>
            <xdr:cNvPr id="16396" name="Check Box 12" hidden="1">
              <a:extLst>
                <a:ext uri="{63B3BB69-23CF-44E3-9099-C40C66FF867C}">
                  <a14:compatExt spid="_x0000_s16396"/>
                </a:ext>
                <a:ext uri="{FF2B5EF4-FFF2-40B4-BE49-F238E27FC236}">
                  <a16:creationId xmlns:a16="http://schemas.microsoft.com/office/drawing/2014/main" id="{00000000-0008-0000-0200-00000C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7</xdr:row>
          <xdr:rowOff>9525</xdr:rowOff>
        </xdr:from>
        <xdr:to>
          <xdr:col>9</xdr:col>
          <xdr:colOff>285750</xdr:colOff>
          <xdr:row>8</xdr:row>
          <xdr:rowOff>0</xdr:rowOff>
        </xdr:to>
        <xdr:sp macro="" textlink="">
          <xdr:nvSpPr>
            <xdr:cNvPr id="16397" name="Check Box 13" hidden="1">
              <a:extLst>
                <a:ext uri="{63B3BB69-23CF-44E3-9099-C40C66FF867C}">
                  <a14:compatExt spid="_x0000_s16397"/>
                </a:ext>
                <a:ext uri="{FF2B5EF4-FFF2-40B4-BE49-F238E27FC236}">
                  <a16:creationId xmlns:a16="http://schemas.microsoft.com/office/drawing/2014/main" id="{00000000-0008-0000-0200-00000D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8</xdr:row>
          <xdr:rowOff>19050</xdr:rowOff>
        </xdr:from>
        <xdr:to>
          <xdr:col>9</xdr:col>
          <xdr:colOff>285750</xdr:colOff>
          <xdr:row>9</xdr:row>
          <xdr:rowOff>0</xdr:rowOff>
        </xdr:to>
        <xdr:sp macro="" textlink="">
          <xdr:nvSpPr>
            <xdr:cNvPr id="16398" name="Check Box 14" hidden="1">
              <a:extLst>
                <a:ext uri="{63B3BB69-23CF-44E3-9099-C40C66FF867C}">
                  <a14:compatExt spid="_x0000_s16398"/>
                </a:ext>
                <a:ext uri="{FF2B5EF4-FFF2-40B4-BE49-F238E27FC236}">
                  <a16:creationId xmlns:a16="http://schemas.microsoft.com/office/drawing/2014/main" id="{00000000-0008-0000-0200-00000E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9</xdr:row>
          <xdr:rowOff>19050</xdr:rowOff>
        </xdr:from>
        <xdr:to>
          <xdr:col>9</xdr:col>
          <xdr:colOff>285750</xdr:colOff>
          <xdr:row>10</xdr:row>
          <xdr:rowOff>0</xdr:rowOff>
        </xdr:to>
        <xdr:sp macro="" textlink="">
          <xdr:nvSpPr>
            <xdr:cNvPr id="16399" name="Check Box 15" hidden="1">
              <a:extLst>
                <a:ext uri="{63B3BB69-23CF-44E3-9099-C40C66FF867C}">
                  <a14:compatExt spid="_x0000_s16399"/>
                </a:ext>
                <a:ext uri="{FF2B5EF4-FFF2-40B4-BE49-F238E27FC236}">
                  <a16:creationId xmlns:a16="http://schemas.microsoft.com/office/drawing/2014/main" id="{00000000-0008-0000-0200-00000F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10</xdr:row>
          <xdr:rowOff>19050</xdr:rowOff>
        </xdr:from>
        <xdr:to>
          <xdr:col>9</xdr:col>
          <xdr:colOff>285750</xdr:colOff>
          <xdr:row>11</xdr:row>
          <xdr:rowOff>0</xdr:rowOff>
        </xdr:to>
        <xdr:sp macro="" textlink="">
          <xdr:nvSpPr>
            <xdr:cNvPr id="16400" name="Check Box 16" hidden="1">
              <a:extLst>
                <a:ext uri="{63B3BB69-23CF-44E3-9099-C40C66FF867C}">
                  <a14:compatExt spid="_x0000_s16400"/>
                </a:ext>
                <a:ext uri="{FF2B5EF4-FFF2-40B4-BE49-F238E27FC236}">
                  <a16:creationId xmlns:a16="http://schemas.microsoft.com/office/drawing/2014/main" id="{00000000-0008-0000-0200-000010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11</xdr:row>
          <xdr:rowOff>9525</xdr:rowOff>
        </xdr:from>
        <xdr:to>
          <xdr:col>9</xdr:col>
          <xdr:colOff>285750</xdr:colOff>
          <xdr:row>11</xdr:row>
          <xdr:rowOff>161925</xdr:rowOff>
        </xdr:to>
        <xdr:sp macro="" textlink="">
          <xdr:nvSpPr>
            <xdr:cNvPr id="16401" name="Check Box 17" hidden="1">
              <a:extLst>
                <a:ext uri="{63B3BB69-23CF-44E3-9099-C40C66FF867C}">
                  <a14:compatExt spid="_x0000_s16401"/>
                </a:ext>
                <a:ext uri="{FF2B5EF4-FFF2-40B4-BE49-F238E27FC236}">
                  <a16:creationId xmlns:a16="http://schemas.microsoft.com/office/drawing/2014/main" id="{00000000-0008-0000-0200-000011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76200</xdr:colOff>
          <xdr:row>12</xdr:row>
          <xdr:rowOff>0</xdr:rowOff>
        </xdr:from>
        <xdr:to>
          <xdr:col>9</xdr:col>
          <xdr:colOff>285750</xdr:colOff>
          <xdr:row>12</xdr:row>
          <xdr:rowOff>161925</xdr:rowOff>
        </xdr:to>
        <xdr:sp macro="" textlink="">
          <xdr:nvSpPr>
            <xdr:cNvPr id="16402" name="Check Box 18" hidden="1">
              <a:extLst>
                <a:ext uri="{63B3BB69-23CF-44E3-9099-C40C66FF867C}">
                  <a14:compatExt spid="_x0000_s16402"/>
                </a:ext>
                <a:ext uri="{FF2B5EF4-FFF2-40B4-BE49-F238E27FC236}">
                  <a16:creationId xmlns:a16="http://schemas.microsoft.com/office/drawing/2014/main" id="{00000000-0008-0000-0200-000012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533400</xdr:colOff>
          <xdr:row>53</xdr:row>
          <xdr:rowOff>123825</xdr:rowOff>
        </xdr:from>
        <xdr:to>
          <xdr:col>4</xdr:col>
          <xdr:colOff>704850</xdr:colOff>
          <xdr:row>79</xdr:row>
          <xdr:rowOff>104775</xdr:rowOff>
        </xdr:to>
        <xdr:sp macro="" textlink="">
          <xdr:nvSpPr>
            <xdr:cNvPr id="16403" name="OptionButton1" hidden="1">
              <a:extLst>
                <a:ext uri="{63B3BB69-23CF-44E3-9099-C40C66FF867C}">
                  <a14:compatExt spid="_x0000_s16403"/>
                </a:ext>
                <a:ext uri="{FF2B5EF4-FFF2-40B4-BE49-F238E27FC236}">
                  <a16:creationId xmlns:a16="http://schemas.microsoft.com/office/drawing/2014/main" id="{00000000-0008-0000-0200-00001340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571500</xdr:colOff>
          <xdr:row>53</xdr:row>
          <xdr:rowOff>123825</xdr:rowOff>
        </xdr:from>
        <xdr:to>
          <xdr:col>5</xdr:col>
          <xdr:colOff>695325</xdr:colOff>
          <xdr:row>79</xdr:row>
          <xdr:rowOff>76200</xdr:rowOff>
        </xdr:to>
        <xdr:sp macro="" textlink="">
          <xdr:nvSpPr>
            <xdr:cNvPr id="16404" name="OptionButton2" hidden="1">
              <a:extLst>
                <a:ext uri="{63B3BB69-23CF-44E3-9099-C40C66FF867C}">
                  <a14:compatExt spid="_x0000_s16404"/>
                </a:ext>
                <a:ext uri="{FF2B5EF4-FFF2-40B4-BE49-F238E27FC236}">
                  <a16:creationId xmlns:a16="http://schemas.microsoft.com/office/drawing/2014/main" id="{00000000-0008-0000-0200-00001440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428625</xdr:colOff>
          <xdr:row>53</xdr:row>
          <xdr:rowOff>123825</xdr:rowOff>
        </xdr:from>
        <xdr:to>
          <xdr:col>6</xdr:col>
          <xdr:colOff>552450</xdr:colOff>
          <xdr:row>79</xdr:row>
          <xdr:rowOff>95250</xdr:rowOff>
        </xdr:to>
        <xdr:sp macro="" textlink="">
          <xdr:nvSpPr>
            <xdr:cNvPr id="16405" name="OptionButton3" hidden="1">
              <a:extLst>
                <a:ext uri="{63B3BB69-23CF-44E3-9099-C40C66FF867C}">
                  <a14:compatExt spid="_x0000_s16405"/>
                </a:ext>
                <a:ext uri="{FF2B5EF4-FFF2-40B4-BE49-F238E27FC236}">
                  <a16:creationId xmlns:a16="http://schemas.microsoft.com/office/drawing/2014/main" id="{00000000-0008-0000-0200-00001540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571500</xdr:colOff>
          <xdr:row>103</xdr:row>
          <xdr:rowOff>152400</xdr:rowOff>
        </xdr:from>
        <xdr:to>
          <xdr:col>6</xdr:col>
          <xdr:colOff>800100</xdr:colOff>
          <xdr:row>105</xdr:row>
          <xdr:rowOff>9525</xdr:rowOff>
        </xdr:to>
        <xdr:sp macro="" textlink="">
          <xdr:nvSpPr>
            <xdr:cNvPr id="16406" name="Option Button 22" hidden="1">
              <a:extLst>
                <a:ext uri="{63B3BB69-23CF-44E3-9099-C40C66FF867C}">
                  <a14:compatExt spid="_x0000_s16406"/>
                </a:ext>
                <a:ext uri="{FF2B5EF4-FFF2-40B4-BE49-F238E27FC236}">
                  <a16:creationId xmlns:a16="http://schemas.microsoft.com/office/drawing/2014/main" id="{00000000-0008-0000-0200-000016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514350</xdr:colOff>
          <xdr:row>104</xdr:row>
          <xdr:rowOff>0</xdr:rowOff>
        </xdr:from>
        <xdr:to>
          <xdr:col>7</xdr:col>
          <xdr:colOff>742950</xdr:colOff>
          <xdr:row>105</xdr:row>
          <xdr:rowOff>9525</xdr:rowOff>
        </xdr:to>
        <xdr:sp macro="" textlink="">
          <xdr:nvSpPr>
            <xdr:cNvPr id="16407" name="Option Button 23" hidden="1">
              <a:extLst>
                <a:ext uri="{63B3BB69-23CF-44E3-9099-C40C66FF867C}">
                  <a14:compatExt spid="_x0000_s16407"/>
                </a:ext>
                <a:ext uri="{FF2B5EF4-FFF2-40B4-BE49-F238E27FC236}">
                  <a16:creationId xmlns:a16="http://schemas.microsoft.com/office/drawing/2014/main" id="{00000000-0008-0000-0200-000017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552450</xdr:colOff>
          <xdr:row>103</xdr:row>
          <xdr:rowOff>142875</xdr:rowOff>
        </xdr:from>
        <xdr:to>
          <xdr:col>8</xdr:col>
          <xdr:colOff>781050</xdr:colOff>
          <xdr:row>105</xdr:row>
          <xdr:rowOff>9525</xdr:rowOff>
        </xdr:to>
        <xdr:sp macro="" textlink="">
          <xdr:nvSpPr>
            <xdr:cNvPr id="16408" name="Option Button 24" hidden="1">
              <a:extLst>
                <a:ext uri="{63B3BB69-23CF-44E3-9099-C40C66FF867C}">
                  <a14:compatExt spid="_x0000_s16408"/>
                </a:ext>
                <a:ext uri="{FF2B5EF4-FFF2-40B4-BE49-F238E27FC236}">
                  <a16:creationId xmlns:a16="http://schemas.microsoft.com/office/drawing/2014/main" id="{00000000-0008-0000-0200-000018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857250</xdr:colOff>
          <xdr:row>103</xdr:row>
          <xdr:rowOff>123825</xdr:rowOff>
        </xdr:from>
        <xdr:to>
          <xdr:col>8</xdr:col>
          <xdr:colOff>790575</xdr:colOff>
          <xdr:row>105</xdr:row>
          <xdr:rowOff>76200</xdr:rowOff>
        </xdr:to>
        <xdr:sp macro="" textlink="">
          <xdr:nvSpPr>
            <xdr:cNvPr id="16409" name="Group Box 25" hidden="1">
              <a:extLst>
                <a:ext uri="{63B3BB69-23CF-44E3-9099-C40C66FF867C}">
                  <a14:compatExt spid="_x0000_s16409"/>
                </a:ext>
                <a:ext uri="{FF2B5EF4-FFF2-40B4-BE49-F238E27FC236}">
                  <a16:creationId xmlns:a16="http://schemas.microsoft.com/office/drawing/2014/main" id="{00000000-0008-0000-0200-000019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6</xdr:col>
          <xdr:colOff>676275</xdr:colOff>
          <xdr:row>106</xdr:row>
          <xdr:rowOff>0</xdr:rowOff>
        </xdr:from>
        <xdr:to>
          <xdr:col>6</xdr:col>
          <xdr:colOff>904875</xdr:colOff>
          <xdr:row>107</xdr:row>
          <xdr:rowOff>9525</xdr:rowOff>
        </xdr:to>
        <xdr:sp macro="" textlink="">
          <xdr:nvSpPr>
            <xdr:cNvPr id="16410" name="Option Button 26" hidden="1">
              <a:extLst>
                <a:ext uri="{63B3BB69-23CF-44E3-9099-C40C66FF867C}">
                  <a14:compatExt spid="_x0000_s16410"/>
                </a:ext>
                <a:ext uri="{FF2B5EF4-FFF2-40B4-BE49-F238E27FC236}">
                  <a16:creationId xmlns:a16="http://schemas.microsoft.com/office/drawing/2014/main" id="{00000000-0008-0000-0200-00001A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590550</xdr:colOff>
          <xdr:row>105</xdr:row>
          <xdr:rowOff>76200</xdr:rowOff>
        </xdr:from>
        <xdr:to>
          <xdr:col>7</xdr:col>
          <xdr:colOff>819150</xdr:colOff>
          <xdr:row>107</xdr:row>
          <xdr:rowOff>0</xdr:rowOff>
        </xdr:to>
        <xdr:sp macro="" textlink="">
          <xdr:nvSpPr>
            <xdr:cNvPr id="16411" name="Option Button 27" hidden="1">
              <a:extLst>
                <a:ext uri="{63B3BB69-23CF-44E3-9099-C40C66FF867C}">
                  <a14:compatExt spid="_x0000_s16411"/>
                </a:ext>
                <a:ext uri="{FF2B5EF4-FFF2-40B4-BE49-F238E27FC236}">
                  <a16:creationId xmlns:a16="http://schemas.microsoft.com/office/drawing/2014/main" id="{00000000-0008-0000-0200-00001B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552450</xdr:colOff>
          <xdr:row>105</xdr:row>
          <xdr:rowOff>76200</xdr:rowOff>
        </xdr:from>
        <xdr:to>
          <xdr:col>8</xdr:col>
          <xdr:colOff>781050</xdr:colOff>
          <xdr:row>107</xdr:row>
          <xdr:rowOff>0</xdr:rowOff>
        </xdr:to>
        <xdr:sp macro="" textlink="">
          <xdr:nvSpPr>
            <xdr:cNvPr id="16412" name="Option Button 28" hidden="1">
              <a:extLst>
                <a:ext uri="{63B3BB69-23CF-44E3-9099-C40C66FF867C}">
                  <a14:compatExt spid="_x0000_s16412"/>
                </a:ext>
                <a:ext uri="{FF2B5EF4-FFF2-40B4-BE49-F238E27FC236}">
                  <a16:creationId xmlns:a16="http://schemas.microsoft.com/office/drawing/2014/main" id="{00000000-0008-0000-0200-00001C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857250</xdr:colOff>
          <xdr:row>105</xdr:row>
          <xdr:rowOff>57150</xdr:rowOff>
        </xdr:from>
        <xdr:to>
          <xdr:col>8</xdr:col>
          <xdr:colOff>790575</xdr:colOff>
          <xdr:row>107</xdr:row>
          <xdr:rowOff>47625</xdr:rowOff>
        </xdr:to>
        <xdr:sp macro="" textlink="">
          <xdr:nvSpPr>
            <xdr:cNvPr id="16413" name="Group Box 29" hidden="1">
              <a:extLst>
                <a:ext uri="{63B3BB69-23CF-44E3-9099-C40C66FF867C}">
                  <a14:compatExt spid="_x0000_s16413"/>
                </a:ext>
                <a:ext uri="{FF2B5EF4-FFF2-40B4-BE49-F238E27FC236}">
                  <a16:creationId xmlns:a16="http://schemas.microsoft.com/office/drawing/2014/main" id="{00000000-0008-0000-0200-00001D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6</xdr:col>
          <xdr:colOff>552450</xdr:colOff>
          <xdr:row>108</xdr:row>
          <xdr:rowOff>9525</xdr:rowOff>
        </xdr:from>
        <xdr:to>
          <xdr:col>6</xdr:col>
          <xdr:colOff>781050</xdr:colOff>
          <xdr:row>109</xdr:row>
          <xdr:rowOff>19050</xdr:rowOff>
        </xdr:to>
        <xdr:sp macro="" textlink="">
          <xdr:nvSpPr>
            <xdr:cNvPr id="16414" name="Option Button 30" hidden="1">
              <a:extLst>
                <a:ext uri="{63B3BB69-23CF-44E3-9099-C40C66FF867C}">
                  <a14:compatExt spid="_x0000_s16414"/>
                </a:ext>
                <a:ext uri="{FF2B5EF4-FFF2-40B4-BE49-F238E27FC236}">
                  <a16:creationId xmlns:a16="http://schemas.microsoft.com/office/drawing/2014/main" id="{00000000-0008-0000-0200-00001E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495300</xdr:colOff>
          <xdr:row>108</xdr:row>
          <xdr:rowOff>19050</xdr:rowOff>
        </xdr:from>
        <xdr:to>
          <xdr:col>7</xdr:col>
          <xdr:colOff>723900</xdr:colOff>
          <xdr:row>109</xdr:row>
          <xdr:rowOff>28575</xdr:rowOff>
        </xdr:to>
        <xdr:sp macro="" textlink="">
          <xdr:nvSpPr>
            <xdr:cNvPr id="16415" name="Option Button 31" hidden="1">
              <a:extLst>
                <a:ext uri="{63B3BB69-23CF-44E3-9099-C40C66FF867C}">
                  <a14:compatExt spid="_x0000_s16415"/>
                </a:ext>
                <a:ext uri="{FF2B5EF4-FFF2-40B4-BE49-F238E27FC236}">
                  <a16:creationId xmlns:a16="http://schemas.microsoft.com/office/drawing/2014/main" id="{00000000-0008-0000-0200-00001F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714375</xdr:colOff>
          <xdr:row>107</xdr:row>
          <xdr:rowOff>66675</xdr:rowOff>
        </xdr:from>
        <xdr:to>
          <xdr:col>9</xdr:col>
          <xdr:colOff>114300</xdr:colOff>
          <xdr:row>108</xdr:row>
          <xdr:rowOff>142875</xdr:rowOff>
        </xdr:to>
        <xdr:sp macro="" textlink="">
          <xdr:nvSpPr>
            <xdr:cNvPr id="16416" name="Option Button 32" hidden="1">
              <a:extLst>
                <a:ext uri="{63B3BB69-23CF-44E3-9099-C40C66FF867C}">
                  <a14:compatExt spid="_x0000_s16416"/>
                </a:ext>
                <a:ext uri="{FF2B5EF4-FFF2-40B4-BE49-F238E27FC236}">
                  <a16:creationId xmlns:a16="http://schemas.microsoft.com/office/drawing/2014/main" id="{00000000-0008-0000-0200-000020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838200</xdr:colOff>
          <xdr:row>107</xdr:row>
          <xdr:rowOff>66675</xdr:rowOff>
        </xdr:from>
        <xdr:to>
          <xdr:col>8</xdr:col>
          <xdr:colOff>771525</xdr:colOff>
          <xdr:row>109</xdr:row>
          <xdr:rowOff>57150</xdr:rowOff>
        </xdr:to>
        <xdr:sp macro="" textlink="">
          <xdr:nvSpPr>
            <xdr:cNvPr id="16417" name="Group Box 33" hidden="1">
              <a:extLst>
                <a:ext uri="{63B3BB69-23CF-44E3-9099-C40C66FF867C}">
                  <a14:compatExt spid="_x0000_s16417"/>
                </a:ext>
                <a:ext uri="{FF2B5EF4-FFF2-40B4-BE49-F238E27FC236}">
                  <a16:creationId xmlns:a16="http://schemas.microsoft.com/office/drawing/2014/main" id="{00000000-0008-0000-0200-000021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6</xdr:col>
          <xdr:colOff>571500</xdr:colOff>
          <xdr:row>110</xdr:row>
          <xdr:rowOff>0</xdr:rowOff>
        </xdr:from>
        <xdr:to>
          <xdr:col>6</xdr:col>
          <xdr:colOff>800100</xdr:colOff>
          <xdr:row>111</xdr:row>
          <xdr:rowOff>9525</xdr:rowOff>
        </xdr:to>
        <xdr:sp macro="" textlink="">
          <xdr:nvSpPr>
            <xdr:cNvPr id="16418" name="Option Button 34" hidden="1">
              <a:extLst>
                <a:ext uri="{63B3BB69-23CF-44E3-9099-C40C66FF867C}">
                  <a14:compatExt spid="_x0000_s16418"/>
                </a:ext>
                <a:ext uri="{FF2B5EF4-FFF2-40B4-BE49-F238E27FC236}">
                  <a16:creationId xmlns:a16="http://schemas.microsoft.com/office/drawing/2014/main" id="{00000000-0008-0000-0200-000022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495300</xdr:colOff>
          <xdr:row>110</xdr:row>
          <xdr:rowOff>28575</xdr:rowOff>
        </xdr:from>
        <xdr:to>
          <xdr:col>7</xdr:col>
          <xdr:colOff>723900</xdr:colOff>
          <xdr:row>111</xdr:row>
          <xdr:rowOff>38100</xdr:rowOff>
        </xdr:to>
        <xdr:sp macro="" textlink="">
          <xdr:nvSpPr>
            <xdr:cNvPr id="16419" name="Option Button 35" hidden="1">
              <a:extLst>
                <a:ext uri="{63B3BB69-23CF-44E3-9099-C40C66FF867C}">
                  <a14:compatExt spid="_x0000_s16419"/>
                </a:ext>
                <a:ext uri="{FF2B5EF4-FFF2-40B4-BE49-F238E27FC236}">
                  <a16:creationId xmlns:a16="http://schemas.microsoft.com/office/drawing/2014/main" id="{00000000-0008-0000-0200-000023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647700</xdr:colOff>
          <xdr:row>109</xdr:row>
          <xdr:rowOff>76200</xdr:rowOff>
        </xdr:from>
        <xdr:to>
          <xdr:col>9</xdr:col>
          <xdr:colOff>47625</xdr:colOff>
          <xdr:row>111</xdr:row>
          <xdr:rowOff>0</xdr:rowOff>
        </xdr:to>
        <xdr:sp macro="" textlink="">
          <xdr:nvSpPr>
            <xdr:cNvPr id="16420" name="Option Button 36" hidden="1">
              <a:extLst>
                <a:ext uri="{63B3BB69-23CF-44E3-9099-C40C66FF867C}">
                  <a14:compatExt spid="_x0000_s16420"/>
                </a:ext>
                <a:ext uri="{FF2B5EF4-FFF2-40B4-BE49-F238E27FC236}">
                  <a16:creationId xmlns:a16="http://schemas.microsoft.com/office/drawing/2014/main" id="{00000000-0008-0000-0200-000024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838200</xdr:colOff>
          <xdr:row>109</xdr:row>
          <xdr:rowOff>76200</xdr:rowOff>
        </xdr:from>
        <xdr:to>
          <xdr:col>9</xdr:col>
          <xdr:colOff>523875</xdr:colOff>
          <xdr:row>111</xdr:row>
          <xdr:rowOff>85725</xdr:rowOff>
        </xdr:to>
        <xdr:sp macro="" textlink="">
          <xdr:nvSpPr>
            <xdr:cNvPr id="16421" name="Group Box 37" hidden="1">
              <a:extLst>
                <a:ext uri="{63B3BB69-23CF-44E3-9099-C40C66FF867C}">
                  <a14:compatExt spid="_x0000_s16421"/>
                </a:ext>
                <a:ext uri="{FF2B5EF4-FFF2-40B4-BE49-F238E27FC236}">
                  <a16:creationId xmlns:a16="http://schemas.microsoft.com/office/drawing/2014/main" id="{00000000-0008-0000-0200-0000254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9</xdr:col>
          <xdr:colOff>533400</xdr:colOff>
          <xdr:row>110</xdr:row>
          <xdr:rowOff>9525</xdr:rowOff>
        </xdr:from>
        <xdr:to>
          <xdr:col>9</xdr:col>
          <xdr:colOff>762000</xdr:colOff>
          <xdr:row>111</xdr:row>
          <xdr:rowOff>19050</xdr:rowOff>
        </xdr:to>
        <xdr:sp macro="" textlink="">
          <xdr:nvSpPr>
            <xdr:cNvPr id="16422" name="Option Button 38" hidden="1">
              <a:extLst>
                <a:ext uri="{63B3BB69-23CF-44E3-9099-C40C66FF867C}">
                  <a14:compatExt spid="_x0000_s16422"/>
                </a:ext>
                <a:ext uri="{FF2B5EF4-FFF2-40B4-BE49-F238E27FC236}">
                  <a16:creationId xmlns:a16="http://schemas.microsoft.com/office/drawing/2014/main" id="{00000000-0008-0000-0200-00002640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22</xdr:col>
          <xdr:colOff>9525</xdr:colOff>
          <xdr:row>81</xdr:row>
          <xdr:rowOff>266700</xdr:rowOff>
        </xdr:from>
        <xdr:to>
          <xdr:col>24</xdr:col>
          <xdr:colOff>0</xdr:colOff>
          <xdr:row>82</xdr:row>
          <xdr:rowOff>0</xdr:rowOff>
        </xdr:to>
        <xdr:sp macro="" textlink="">
          <xdr:nvSpPr>
            <xdr:cNvPr id="54273" name="Check Box 1" hidden="1">
              <a:extLst>
                <a:ext uri="{63B3BB69-23CF-44E3-9099-C40C66FF867C}">
                  <a14:compatExt spid="_x0000_s54273"/>
                </a:ext>
                <a:ext uri="{FF2B5EF4-FFF2-40B4-BE49-F238E27FC236}">
                  <a16:creationId xmlns:a16="http://schemas.microsoft.com/office/drawing/2014/main" id="{00000000-0008-0000-0400-000001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9525</xdr:colOff>
          <xdr:row>82</xdr:row>
          <xdr:rowOff>133350</xdr:rowOff>
        </xdr:from>
        <xdr:to>
          <xdr:col>24</xdr:col>
          <xdr:colOff>0</xdr:colOff>
          <xdr:row>82</xdr:row>
          <xdr:rowOff>361950</xdr:rowOff>
        </xdr:to>
        <xdr:sp macro="" textlink="">
          <xdr:nvSpPr>
            <xdr:cNvPr id="54274" name="Check Box 2" hidden="1">
              <a:extLst>
                <a:ext uri="{63B3BB69-23CF-44E3-9099-C40C66FF867C}">
                  <a14:compatExt spid="_x0000_s54274"/>
                </a:ext>
                <a:ext uri="{FF2B5EF4-FFF2-40B4-BE49-F238E27FC236}">
                  <a16:creationId xmlns:a16="http://schemas.microsoft.com/office/drawing/2014/main" id="{00000000-0008-0000-0400-000002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9525</xdr:colOff>
          <xdr:row>83</xdr:row>
          <xdr:rowOff>133350</xdr:rowOff>
        </xdr:from>
        <xdr:to>
          <xdr:col>24</xdr:col>
          <xdr:colOff>0</xdr:colOff>
          <xdr:row>83</xdr:row>
          <xdr:rowOff>371475</xdr:rowOff>
        </xdr:to>
        <xdr:sp macro="" textlink="">
          <xdr:nvSpPr>
            <xdr:cNvPr id="54275" name="Check Box 3" hidden="1">
              <a:extLst>
                <a:ext uri="{63B3BB69-23CF-44E3-9099-C40C66FF867C}">
                  <a14:compatExt spid="_x0000_s54275"/>
                </a:ext>
                <a:ext uri="{FF2B5EF4-FFF2-40B4-BE49-F238E27FC236}">
                  <a16:creationId xmlns:a16="http://schemas.microsoft.com/office/drawing/2014/main" id="{00000000-0008-0000-0400-000003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19050</xdr:colOff>
          <xdr:row>87</xdr:row>
          <xdr:rowOff>133350</xdr:rowOff>
        </xdr:from>
        <xdr:to>
          <xdr:col>24</xdr:col>
          <xdr:colOff>0</xdr:colOff>
          <xdr:row>87</xdr:row>
          <xdr:rowOff>371475</xdr:rowOff>
        </xdr:to>
        <xdr:sp macro="" textlink="">
          <xdr:nvSpPr>
            <xdr:cNvPr id="54276" name="Check Box 4" hidden="1">
              <a:extLst>
                <a:ext uri="{63B3BB69-23CF-44E3-9099-C40C66FF867C}">
                  <a14:compatExt spid="_x0000_s54276"/>
                </a:ext>
                <a:ext uri="{FF2B5EF4-FFF2-40B4-BE49-F238E27FC236}">
                  <a16:creationId xmlns:a16="http://schemas.microsoft.com/office/drawing/2014/main" id="{00000000-0008-0000-0400-000004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19050</xdr:colOff>
          <xdr:row>84</xdr:row>
          <xdr:rowOff>114300</xdr:rowOff>
        </xdr:from>
        <xdr:to>
          <xdr:col>24</xdr:col>
          <xdr:colOff>9525</xdr:colOff>
          <xdr:row>84</xdr:row>
          <xdr:rowOff>371475</xdr:rowOff>
        </xdr:to>
        <xdr:sp macro="" textlink="">
          <xdr:nvSpPr>
            <xdr:cNvPr id="54277" name="Check Box 5" hidden="1">
              <a:extLst>
                <a:ext uri="{63B3BB69-23CF-44E3-9099-C40C66FF867C}">
                  <a14:compatExt spid="_x0000_s54277"/>
                </a:ext>
                <a:ext uri="{FF2B5EF4-FFF2-40B4-BE49-F238E27FC236}">
                  <a16:creationId xmlns:a16="http://schemas.microsoft.com/office/drawing/2014/main" id="{00000000-0008-0000-0400-000005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19050</xdr:colOff>
          <xdr:row>85</xdr:row>
          <xdr:rowOff>114300</xdr:rowOff>
        </xdr:from>
        <xdr:to>
          <xdr:col>24</xdr:col>
          <xdr:colOff>0</xdr:colOff>
          <xdr:row>85</xdr:row>
          <xdr:rowOff>342900</xdr:rowOff>
        </xdr:to>
        <xdr:sp macro="" textlink="">
          <xdr:nvSpPr>
            <xdr:cNvPr id="54278" name="Check Box 6" hidden="1">
              <a:extLst>
                <a:ext uri="{63B3BB69-23CF-44E3-9099-C40C66FF867C}">
                  <a14:compatExt spid="_x0000_s54278"/>
                </a:ext>
                <a:ext uri="{FF2B5EF4-FFF2-40B4-BE49-F238E27FC236}">
                  <a16:creationId xmlns:a16="http://schemas.microsoft.com/office/drawing/2014/main" id="{00000000-0008-0000-0400-000006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81</xdr:row>
          <xdr:rowOff>209550</xdr:rowOff>
        </xdr:from>
        <xdr:to>
          <xdr:col>79</xdr:col>
          <xdr:colOff>38100</xdr:colOff>
          <xdr:row>82</xdr:row>
          <xdr:rowOff>0</xdr:rowOff>
        </xdr:to>
        <xdr:sp macro="" textlink="">
          <xdr:nvSpPr>
            <xdr:cNvPr id="54279" name="Check Box 7" hidden="1">
              <a:extLst>
                <a:ext uri="{63B3BB69-23CF-44E3-9099-C40C66FF867C}">
                  <a14:compatExt spid="_x0000_s54279"/>
                </a:ext>
                <a:ext uri="{FF2B5EF4-FFF2-40B4-BE49-F238E27FC236}">
                  <a16:creationId xmlns:a16="http://schemas.microsoft.com/office/drawing/2014/main" id="{00000000-0008-0000-0400-000007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82</xdr:row>
          <xdr:rowOff>152400</xdr:rowOff>
        </xdr:from>
        <xdr:to>
          <xdr:col>79</xdr:col>
          <xdr:colOff>38100</xdr:colOff>
          <xdr:row>82</xdr:row>
          <xdr:rowOff>381000</xdr:rowOff>
        </xdr:to>
        <xdr:sp macro="" textlink="">
          <xdr:nvSpPr>
            <xdr:cNvPr id="54280" name="Check Box 8" hidden="1">
              <a:extLst>
                <a:ext uri="{63B3BB69-23CF-44E3-9099-C40C66FF867C}">
                  <a14:compatExt spid="_x0000_s54280"/>
                </a:ext>
                <a:ext uri="{FF2B5EF4-FFF2-40B4-BE49-F238E27FC236}">
                  <a16:creationId xmlns:a16="http://schemas.microsoft.com/office/drawing/2014/main" id="{00000000-0008-0000-0400-000008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84</xdr:row>
          <xdr:rowOff>133350</xdr:rowOff>
        </xdr:from>
        <xdr:to>
          <xdr:col>79</xdr:col>
          <xdr:colOff>38100</xdr:colOff>
          <xdr:row>84</xdr:row>
          <xdr:rowOff>371475</xdr:rowOff>
        </xdr:to>
        <xdr:sp macro="" textlink="">
          <xdr:nvSpPr>
            <xdr:cNvPr id="54281" name="Check Box 9" hidden="1">
              <a:extLst>
                <a:ext uri="{63B3BB69-23CF-44E3-9099-C40C66FF867C}">
                  <a14:compatExt spid="_x0000_s54281"/>
                </a:ext>
                <a:ext uri="{FF2B5EF4-FFF2-40B4-BE49-F238E27FC236}">
                  <a16:creationId xmlns:a16="http://schemas.microsoft.com/office/drawing/2014/main" id="{00000000-0008-0000-0400-000009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83</xdr:row>
          <xdr:rowOff>76200</xdr:rowOff>
        </xdr:from>
        <xdr:to>
          <xdr:col>79</xdr:col>
          <xdr:colOff>28575</xdr:colOff>
          <xdr:row>83</xdr:row>
          <xdr:rowOff>342900</xdr:rowOff>
        </xdr:to>
        <xdr:sp macro="" textlink="">
          <xdr:nvSpPr>
            <xdr:cNvPr id="54282" name="Check Box 10" hidden="1">
              <a:extLst>
                <a:ext uri="{63B3BB69-23CF-44E3-9099-C40C66FF867C}">
                  <a14:compatExt spid="_x0000_s54282"/>
                </a:ext>
                <a:ext uri="{FF2B5EF4-FFF2-40B4-BE49-F238E27FC236}">
                  <a16:creationId xmlns:a16="http://schemas.microsoft.com/office/drawing/2014/main" id="{00000000-0008-0000-0400-00000A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85</xdr:row>
          <xdr:rowOff>104775</xdr:rowOff>
        </xdr:from>
        <xdr:to>
          <xdr:col>79</xdr:col>
          <xdr:colOff>38100</xdr:colOff>
          <xdr:row>85</xdr:row>
          <xdr:rowOff>361950</xdr:rowOff>
        </xdr:to>
        <xdr:sp macro="" textlink="">
          <xdr:nvSpPr>
            <xdr:cNvPr id="54283" name="Check Box 11" hidden="1">
              <a:extLst>
                <a:ext uri="{63B3BB69-23CF-44E3-9099-C40C66FF867C}">
                  <a14:compatExt spid="_x0000_s54283"/>
                </a:ext>
                <a:ext uri="{FF2B5EF4-FFF2-40B4-BE49-F238E27FC236}">
                  <a16:creationId xmlns:a16="http://schemas.microsoft.com/office/drawing/2014/main" id="{00000000-0008-0000-0400-00000B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86</xdr:row>
          <xdr:rowOff>114300</xdr:rowOff>
        </xdr:from>
        <xdr:to>
          <xdr:col>79</xdr:col>
          <xdr:colOff>38100</xdr:colOff>
          <xdr:row>86</xdr:row>
          <xdr:rowOff>361950</xdr:rowOff>
        </xdr:to>
        <xdr:sp macro="" textlink="">
          <xdr:nvSpPr>
            <xdr:cNvPr id="54284" name="Check Box 12" hidden="1">
              <a:extLst>
                <a:ext uri="{63B3BB69-23CF-44E3-9099-C40C66FF867C}">
                  <a14:compatExt spid="_x0000_s54284"/>
                </a:ext>
                <a:ext uri="{FF2B5EF4-FFF2-40B4-BE49-F238E27FC236}">
                  <a16:creationId xmlns:a16="http://schemas.microsoft.com/office/drawing/2014/main" id="{00000000-0008-0000-0400-00000C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87</xdr:row>
          <xdr:rowOff>95250</xdr:rowOff>
        </xdr:from>
        <xdr:to>
          <xdr:col>79</xdr:col>
          <xdr:colOff>38100</xdr:colOff>
          <xdr:row>87</xdr:row>
          <xdr:rowOff>333375</xdr:rowOff>
        </xdr:to>
        <xdr:sp macro="" textlink="">
          <xdr:nvSpPr>
            <xdr:cNvPr id="54285" name="Check Box 13" hidden="1">
              <a:extLst>
                <a:ext uri="{63B3BB69-23CF-44E3-9099-C40C66FF867C}">
                  <a14:compatExt spid="_x0000_s54285"/>
                </a:ext>
                <a:ext uri="{FF2B5EF4-FFF2-40B4-BE49-F238E27FC236}">
                  <a16:creationId xmlns:a16="http://schemas.microsoft.com/office/drawing/2014/main" id="{00000000-0008-0000-0400-00000D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77</xdr:col>
          <xdr:colOff>19050</xdr:colOff>
          <xdr:row>88</xdr:row>
          <xdr:rowOff>190500</xdr:rowOff>
        </xdr:from>
        <xdr:to>
          <xdr:col>79</xdr:col>
          <xdr:colOff>47625</xdr:colOff>
          <xdr:row>88</xdr:row>
          <xdr:rowOff>419100</xdr:rowOff>
        </xdr:to>
        <xdr:sp macro="" textlink="">
          <xdr:nvSpPr>
            <xdr:cNvPr id="54286" name="Check Box 14" hidden="1">
              <a:extLst>
                <a:ext uri="{63B3BB69-23CF-44E3-9099-C40C66FF867C}">
                  <a14:compatExt spid="_x0000_s54286"/>
                </a:ext>
                <a:ext uri="{FF2B5EF4-FFF2-40B4-BE49-F238E27FC236}">
                  <a16:creationId xmlns:a16="http://schemas.microsoft.com/office/drawing/2014/main" id="{00000000-0008-0000-0400-00000E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166</xdr:col>
      <xdr:colOff>186394</xdr:colOff>
      <xdr:row>106</xdr:row>
      <xdr:rowOff>0</xdr:rowOff>
    </xdr:from>
    <xdr:to>
      <xdr:col>196</xdr:col>
      <xdr:colOff>238463</xdr:colOff>
      <xdr:row>158</xdr:row>
      <xdr:rowOff>120747</xdr:rowOff>
    </xdr:to>
    <xdr:pic>
      <xdr:nvPicPr>
        <xdr:cNvPr id="16" name="Imagen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
        <a:stretch>
          <a:fillRect/>
        </a:stretch>
      </xdr:blipFill>
      <xdr:spPr>
        <a:xfrm>
          <a:off x="24875194" y="18067020"/>
          <a:ext cx="17425669" cy="9413337"/>
        </a:xfrm>
        <a:prstGeom prst="rect">
          <a:avLst/>
        </a:prstGeom>
      </xdr:spPr>
    </xdr:pic>
    <xdr:clientData/>
  </xdr:twoCellAnchor>
  <xdr:twoCellAnchor>
    <xdr:from>
      <xdr:col>2</xdr:col>
      <xdr:colOff>11641</xdr:colOff>
      <xdr:row>94</xdr:row>
      <xdr:rowOff>95339</xdr:rowOff>
    </xdr:from>
    <xdr:to>
      <xdr:col>127</xdr:col>
      <xdr:colOff>28575</xdr:colOff>
      <xdr:row>102</xdr:row>
      <xdr:rowOff>142875</xdr:rowOff>
    </xdr:to>
    <xdr:sp macro="" textlink="">
      <xdr:nvSpPr>
        <xdr:cNvPr id="17" name="CuadroTexto 16">
          <a:extLst>
            <a:ext uri="{FF2B5EF4-FFF2-40B4-BE49-F238E27FC236}">
              <a16:creationId xmlns:a16="http://schemas.microsoft.com/office/drawing/2014/main" id="{00000000-0008-0000-0400-000011000000}"/>
            </a:ext>
          </a:extLst>
        </xdr:cNvPr>
        <xdr:cNvSpPr txBox="1"/>
      </xdr:nvSpPr>
      <xdr:spPr>
        <a:xfrm>
          <a:off x="373591" y="16325939"/>
          <a:ext cx="13370984" cy="14477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200">
              <a:solidFill>
                <a:schemeClr val="dk1"/>
              </a:solidFill>
              <a:effectLst/>
              <a:latin typeface="Century Gothic" panose="020B0502020202020204" pitchFamily="34" charset="0"/>
              <a:ea typeface="+mn-ea"/>
              <a:cs typeface="+mn-cs"/>
            </a:rPr>
            <a:t>Esta</a:t>
          </a:r>
          <a:r>
            <a:rPr lang="es-EC" sz="1200" baseline="0">
              <a:solidFill>
                <a:schemeClr val="dk1"/>
              </a:solidFill>
              <a:effectLst/>
              <a:latin typeface="Century Gothic" panose="020B0502020202020204" pitchFamily="34" charset="0"/>
              <a:ea typeface="+mn-ea"/>
              <a:cs typeface="+mn-cs"/>
            </a:rPr>
            <a:t> zona se halla c</a:t>
          </a:r>
          <a:r>
            <a:rPr lang="es-EC" sz="1200">
              <a:solidFill>
                <a:schemeClr val="dk1"/>
              </a:solidFill>
              <a:effectLst/>
              <a:latin typeface="Century Gothic" panose="020B0502020202020204" pitchFamily="34" charset="0"/>
              <a:ea typeface="+mn-ea"/>
              <a:cs typeface="+mn-cs"/>
            </a:rPr>
            <a:t>onsolidada y se</a:t>
          </a:r>
          <a:r>
            <a:rPr lang="es-EC" sz="1200" baseline="0">
              <a:solidFill>
                <a:schemeClr val="dk1"/>
              </a:solidFill>
              <a:effectLst/>
              <a:latin typeface="Century Gothic" panose="020B0502020202020204" pitchFamily="34" charset="0"/>
              <a:ea typeface="+mn-ea"/>
              <a:cs typeface="+mn-cs"/>
            </a:rPr>
            <a:t> caracteriza por edificaciones de vivienda unifamiliares dearrolladas de uno a 4 pisos en calles secundarias y  hasta 6 plantas en calles principales, dirigidas a un estrato socio-económico medio, medio-alto. Por otro lado se identifican escasos terrenos vacíos con opción a ser edificados a futuro.</a:t>
          </a:r>
          <a:r>
            <a:rPr lang="en-US" sz="1200" baseline="0">
              <a:solidFill>
                <a:schemeClr val="dk1"/>
              </a:solidFill>
              <a:effectLst/>
              <a:latin typeface="Century Gothic" panose="020B0502020202020204" pitchFamily="34" charset="0"/>
              <a:ea typeface="+mn-ea"/>
              <a:cs typeface="+mn-cs"/>
            </a:rPr>
            <a:t> </a:t>
          </a:r>
          <a:r>
            <a:rPr lang="es-EC" sz="1200" baseline="0">
              <a:solidFill>
                <a:schemeClr val="dk1"/>
              </a:solidFill>
              <a:effectLst/>
              <a:latin typeface="Century Gothic" panose="020B0502020202020204" pitchFamily="34" charset="0"/>
              <a:ea typeface="+mn-ea"/>
              <a:cs typeface="+mn-cs"/>
            </a:rPr>
            <a:t>El sector se halla abastecido</a:t>
          </a:r>
          <a:r>
            <a:rPr lang="es-EC" sz="1200">
              <a:solidFill>
                <a:schemeClr val="dk1"/>
              </a:solidFill>
              <a:effectLst/>
              <a:latin typeface="Century Gothic" panose="020B0502020202020204" pitchFamily="34" charset="0"/>
              <a:ea typeface="+mn-ea"/>
              <a:cs typeface="+mn-cs"/>
            </a:rPr>
            <a:t> por líneas de transporte público que circulan por la</a:t>
          </a:r>
          <a:r>
            <a:rPr lang="es-EC" sz="1200" baseline="0">
              <a:solidFill>
                <a:schemeClr val="dk1"/>
              </a:solidFill>
              <a:effectLst/>
              <a:latin typeface="Century Gothic" panose="020B0502020202020204" pitchFamily="34" charset="0"/>
              <a:ea typeface="+mn-ea"/>
              <a:cs typeface="+mn-cs"/>
            </a:rPr>
            <a:t> Av. Eloy Alfaro y Av. 6 de Diciembre,  vias que se encuentra ubicado aproximadamente a 1km  del inmueble y la otra a 6km. </a:t>
          </a:r>
          <a:endParaRPr lang="en-US" sz="1200">
            <a:effectLst/>
            <a:latin typeface="Century Gothic" panose="020B0502020202020204" pitchFamily="34" charset="0"/>
          </a:endParaRPr>
        </a:p>
        <a:p>
          <a:pPr rtl="0" eaLnBrk="1" fontAlgn="auto" latinLnBrk="0" hangingPunct="1"/>
          <a:r>
            <a:rPr lang="es-EC" sz="1200" b="0" i="0" baseline="0">
              <a:solidFill>
                <a:schemeClr val="dk1"/>
              </a:solidFill>
              <a:effectLst/>
              <a:latin typeface="Century Gothic" panose="020B0502020202020204" pitchFamily="34" charset="0"/>
              <a:ea typeface="+mn-ea"/>
              <a:cs typeface="+mn-cs"/>
            </a:rPr>
            <a:t>La zona cuenta con acceso a redes de infraestructura completa como son agua potable, alcantarillado, energía eléctrica, alumbrado público, telefonía, internet, televisión por cable. En el entorno inmediato se pueden apreciar viviendas unifamiliares desarrolladas en hasta 4 pisos altos.</a:t>
          </a:r>
          <a:endParaRPr lang="en-US" sz="1200">
            <a:effectLst/>
            <a:latin typeface="Century Gothic" panose="020B0502020202020204" pitchFamily="34" charset="0"/>
          </a:endParaRPr>
        </a:p>
        <a:p>
          <a:pPr algn="ctr"/>
          <a:endParaRPr lang="es-EC" sz="1800">
            <a:latin typeface="Century Gothic" panose="020B0502020202020204" pitchFamily="34" charset="0"/>
          </a:endParaRPr>
        </a:p>
      </xdr:txBody>
    </xdr:sp>
    <xdr:clientData/>
  </xdr:twoCellAnchor>
  <mc:AlternateContent xmlns:mc="http://schemas.openxmlformats.org/markup-compatibility/2006">
    <mc:Choice xmlns:a14="http://schemas.microsoft.com/office/drawing/2010/main" Requires="a14">
      <xdr:twoCellAnchor editAs="oneCell">
        <xdr:from>
          <xdr:col>22</xdr:col>
          <xdr:colOff>19050</xdr:colOff>
          <xdr:row>86</xdr:row>
          <xdr:rowOff>142875</xdr:rowOff>
        </xdr:from>
        <xdr:to>
          <xdr:col>24</xdr:col>
          <xdr:colOff>0</xdr:colOff>
          <xdr:row>86</xdr:row>
          <xdr:rowOff>371475</xdr:rowOff>
        </xdr:to>
        <xdr:sp macro="" textlink="">
          <xdr:nvSpPr>
            <xdr:cNvPr id="54287" name="Check Box 15" hidden="1">
              <a:extLst>
                <a:ext uri="{63B3BB69-23CF-44E3-9099-C40C66FF867C}">
                  <a14:compatExt spid="_x0000_s54287"/>
                </a:ext>
                <a:ext uri="{FF2B5EF4-FFF2-40B4-BE49-F238E27FC236}">
                  <a16:creationId xmlns:a16="http://schemas.microsoft.com/office/drawing/2014/main" id="{00000000-0008-0000-0400-00000FD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23</xdr:col>
          <xdr:colOff>142875</xdr:colOff>
          <xdr:row>40</xdr:row>
          <xdr:rowOff>142875</xdr:rowOff>
        </xdr:from>
        <xdr:to>
          <xdr:col>26</xdr:col>
          <xdr:colOff>57150</xdr:colOff>
          <xdr:row>41</xdr:row>
          <xdr:rowOff>161925</xdr:rowOff>
        </xdr:to>
        <xdr:sp macro="" textlink="">
          <xdr:nvSpPr>
            <xdr:cNvPr id="33875" name="Check Box 83" hidden="1">
              <a:extLst>
                <a:ext uri="{63B3BB69-23CF-44E3-9099-C40C66FF867C}">
                  <a14:compatExt spid="_x0000_s33875"/>
                </a:ext>
                <a:ext uri="{FF2B5EF4-FFF2-40B4-BE49-F238E27FC236}">
                  <a16:creationId xmlns:a16="http://schemas.microsoft.com/office/drawing/2014/main" id="{00000000-0008-0000-0600-0000538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142875</xdr:colOff>
          <xdr:row>41</xdr:row>
          <xdr:rowOff>171450</xdr:rowOff>
        </xdr:from>
        <xdr:to>
          <xdr:col>26</xdr:col>
          <xdr:colOff>57150</xdr:colOff>
          <xdr:row>42</xdr:row>
          <xdr:rowOff>104775</xdr:rowOff>
        </xdr:to>
        <xdr:sp macro="" textlink="">
          <xdr:nvSpPr>
            <xdr:cNvPr id="33876" name="Check Box 84" hidden="1">
              <a:extLst>
                <a:ext uri="{63B3BB69-23CF-44E3-9099-C40C66FF867C}">
                  <a14:compatExt spid="_x0000_s33876"/>
                </a:ext>
                <a:ext uri="{FF2B5EF4-FFF2-40B4-BE49-F238E27FC236}">
                  <a16:creationId xmlns:a16="http://schemas.microsoft.com/office/drawing/2014/main" id="{00000000-0008-0000-0600-0000548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133350</xdr:colOff>
          <xdr:row>42</xdr:row>
          <xdr:rowOff>200025</xdr:rowOff>
        </xdr:from>
        <xdr:to>
          <xdr:col>26</xdr:col>
          <xdr:colOff>47625</xdr:colOff>
          <xdr:row>43</xdr:row>
          <xdr:rowOff>142875</xdr:rowOff>
        </xdr:to>
        <xdr:sp macro="" textlink="">
          <xdr:nvSpPr>
            <xdr:cNvPr id="33877" name="Check Box 85" hidden="1">
              <a:extLst>
                <a:ext uri="{63B3BB69-23CF-44E3-9099-C40C66FF867C}">
                  <a14:compatExt spid="_x0000_s33877"/>
                </a:ext>
                <a:ext uri="{FF2B5EF4-FFF2-40B4-BE49-F238E27FC236}">
                  <a16:creationId xmlns:a16="http://schemas.microsoft.com/office/drawing/2014/main" id="{00000000-0008-0000-0600-0000558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166</xdr:col>
      <xdr:colOff>186394</xdr:colOff>
      <xdr:row>14</xdr:row>
      <xdr:rowOff>0</xdr:rowOff>
    </xdr:from>
    <xdr:to>
      <xdr:col>196</xdr:col>
      <xdr:colOff>238464</xdr:colOff>
      <xdr:row>50</xdr:row>
      <xdr:rowOff>48843</xdr:rowOff>
    </xdr:to>
    <xdr:pic>
      <xdr:nvPicPr>
        <xdr:cNvPr id="90" name="Imagen 89">
          <a:extLst>
            <a:ext uri="{FF2B5EF4-FFF2-40B4-BE49-F238E27FC236}">
              <a16:creationId xmlns:a16="http://schemas.microsoft.com/office/drawing/2014/main" id="{00000000-0008-0000-0600-00005A000000}"/>
            </a:ext>
          </a:extLst>
        </xdr:cNvPr>
        <xdr:cNvPicPr>
          <a:picLocks noChangeAspect="1"/>
        </xdr:cNvPicPr>
      </xdr:nvPicPr>
      <xdr:blipFill>
        <a:blip xmlns:r="http://schemas.openxmlformats.org/officeDocument/2006/relationships" r:embed="rId1"/>
        <a:stretch>
          <a:fillRect/>
        </a:stretch>
      </xdr:blipFill>
      <xdr:spPr>
        <a:xfrm>
          <a:off x="22223434" y="18790920"/>
          <a:ext cx="17425669" cy="9196541"/>
        </a:xfrm>
        <a:prstGeom prst="rect">
          <a:avLst/>
        </a:prstGeom>
      </xdr:spPr>
    </xdr:pic>
    <xdr:clientData/>
  </xdr:twoCellAnchor>
  <xdr:twoCellAnchor>
    <xdr:from>
      <xdr:col>55</xdr:col>
      <xdr:colOff>47624</xdr:colOff>
      <xdr:row>22</xdr:row>
      <xdr:rowOff>381000</xdr:rowOff>
    </xdr:from>
    <xdr:to>
      <xdr:col>85</xdr:col>
      <xdr:colOff>0</xdr:colOff>
      <xdr:row>23</xdr:row>
      <xdr:rowOff>250031</xdr:rowOff>
    </xdr:to>
    <xdr:sp macro="" textlink="">
      <xdr:nvSpPr>
        <xdr:cNvPr id="3" name="CuadroTexto 2">
          <a:extLst>
            <a:ext uri="{FF2B5EF4-FFF2-40B4-BE49-F238E27FC236}">
              <a16:creationId xmlns:a16="http://schemas.microsoft.com/office/drawing/2014/main" id="{00000000-0008-0000-0600-000003000000}"/>
            </a:ext>
          </a:extLst>
        </xdr:cNvPr>
        <xdr:cNvSpPr txBox="1"/>
      </xdr:nvSpPr>
      <xdr:spPr>
        <a:xfrm>
          <a:off x="6024562" y="4393406"/>
          <a:ext cx="2583657" cy="297656"/>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68</xdr:col>
          <xdr:colOff>19050</xdr:colOff>
          <xdr:row>59</xdr:row>
          <xdr:rowOff>19050</xdr:rowOff>
        </xdr:from>
        <xdr:to>
          <xdr:col>70</xdr:col>
          <xdr:colOff>0</xdr:colOff>
          <xdr:row>60</xdr:row>
          <xdr:rowOff>47625</xdr:rowOff>
        </xdr:to>
        <xdr:sp macro="" textlink="">
          <xdr:nvSpPr>
            <xdr:cNvPr id="34817" name="Check Box 1" hidden="1">
              <a:extLst>
                <a:ext uri="{63B3BB69-23CF-44E3-9099-C40C66FF867C}">
                  <a14:compatExt spid="_x0000_s34817"/>
                </a:ext>
                <a:ext uri="{FF2B5EF4-FFF2-40B4-BE49-F238E27FC236}">
                  <a16:creationId xmlns:a16="http://schemas.microsoft.com/office/drawing/2014/main" id="{00000000-0008-0000-0700-000001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74</xdr:col>
          <xdr:colOff>28575</xdr:colOff>
          <xdr:row>59</xdr:row>
          <xdr:rowOff>19050</xdr:rowOff>
        </xdr:from>
        <xdr:to>
          <xdr:col>77</xdr:col>
          <xdr:colOff>38100</xdr:colOff>
          <xdr:row>60</xdr:row>
          <xdr:rowOff>47625</xdr:rowOff>
        </xdr:to>
        <xdr:sp macro="" textlink="">
          <xdr:nvSpPr>
            <xdr:cNvPr id="34818" name="Check Box 2" hidden="1">
              <a:extLst>
                <a:ext uri="{63B3BB69-23CF-44E3-9099-C40C66FF867C}">
                  <a14:compatExt spid="_x0000_s34818"/>
                </a:ext>
                <a:ext uri="{FF2B5EF4-FFF2-40B4-BE49-F238E27FC236}">
                  <a16:creationId xmlns:a16="http://schemas.microsoft.com/office/drawing/2014/main" id="{00000000-0008-0000-0700-000002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46</xdr:col>
          <xdr:colOff>0</xdr:colOff>
          <xdr:row>59</xdr:row>
          <xdr:rowOff>19050</xdr:rowOff>
        </xdr:from>
        <xdr:to>
          <xdr:col>48</xdr:col>
          <xdr:colOff>47625</xdr:colOff>
          <xdr:row>60</xdr:row>
          <xdr:rowOff>47625</xdr:rowOff>
        </xdr:to>
        <xdr:sp macro="" textlink="">
          <xdr:nvSpPr>
            <xdr:cNvPr id="34819" name="Check Box 3" hidden="1">
              <a:extLst>
                <a:ext uri="{63B3BB69-23CF-44E3-9099-C40C66FF867C}">
                  <a14:compatExt spid="_x0000_s34819"/>
                </a:ext>
                <a:ext uri="{FF2B5EF4-FFF2-40B4-BE49-F238E27FC236}">
                  <a16:creationId xmlns:a16="http://schemas.microsoft.com/office/drawing/2014/main" id="{00000000-0008-0000-0700-000003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85</xdr:col>
          <xdr:colOff>0</xdr:colOff>
          <xdr:row>59</xdr:row>
          <xdr:rowOff>19050</xdr:rowOff>
        </xdr:from>
        <xdr:to>
          <xdr:col>88</xdr:col>
          <xdr:colOff>9525</xdr:colOff>
          <xdr:row>60</xdr:row>
          <xdr:rowOff>47625</xdr:rowOff>
        </xdr:to>
        <xdr:sp macro="" textlink="">
          <xdr:nvSpPr>
            <xdr:cNvPr id="34820" name="Check Box 4" hidden="1">
              <a:extLst>
                <a:ext uri="{63B3BB69-23CF-44E3-9099-C40C66FF867C}">
                  <a14:compatExt spid="_x0000_s34820"/>
                </a:ext>
                <a:ext uri="{FF2B5EF4-FFF2-40B4-BE49-F238E27FC236}">
                  <a16:creationId xmlns:a16="http://schemas.microsoft.com/office/drawing/2014/main" id="{00000000-0008-0000-0700-000004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52</xdr:col>
          <xdr:colOff>85725</xdr:colOff>
          <xdr:row>59</xdr:row>
          <xdr:rowOff>19050</xdr:rowOff>
        </xdr:from>
        <xdr:to>
          <xdr:col>54</xdr:col>
          <xdr:colOff>47625</xdr:colOff>
          <xdr:row>60</xdr:row>
          <xdr:rowOff>47625</xdr:rowOff>
        </xdr:to>
        <xdr:sp macro="" textlink="">
          <xdr:nvSpPr>
            <xdr:cNvPr id="34821" name="Check Box 5" hidden="1">
              <a:extLst>
                <a:ext uri="{63B3BB69-23CF-44E3-9099-C40C66FF867C}">
                  <a14:compatExt spid="_x0000_s34821"/>
                </a:ext>
                <a:ext uri="{FF2B5EF4-FFF2-40B4-BE49-F238E27FC236}">
                  <a16:creationId xmlns:a16="http://schemas.microsoft.com/office/drawing/2014/main" id="{00000000-0008-0000-0700-000005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63</xdr:col>
          <xdr:colOff>0</xdr:colOff>
          <xdr:row>59</xdr:row>
          <xdr:rowOff>19050</xdr:rowOff>
        </xdr:from>
        <xdr:to>
          <xdr:col>64</xdr:col>
          <xdr:colOff>123825</xdr:colOff>
          <xdr:row>60</xdr:row>
          <xdr:rowOff>47625</xdr:rowOff>
        </xdr:to>
        <xdr:sp macro="" textlink="">
          <xdr:nvSpPr>
            <xdr:cNvPr id="34826" name="Check Box 10" hidden="1">
              <a:extLst>
                <a:ext uri="{63B3BB69-23CF-44E3-9099-C40C66FF867C}">
                  <a14:compatExt spid="_x0000_s34826"/>
                </a:ext>
                <a:ext uri="{FF2B5EF4-FFF2-40B4-BE49-F238E27FC236}">
                  <a16:creationId xmlns:a16="http://schemas.microsoft.com/office/drawing/2014/main" id="{00000000-0008-0000-0700-00000A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56</xdr:col>
          <xdr:colOff>28575</xdr:colOff>
          <xdr:row>59</xdr:row>
          <xdr:rowOff>19050</xdr:rowOff>
        </xdr:from>
        <xdr:to>
          <xdr:col>58</xdr:col>
          <xdr:colOff>47625</xdr:colOff>
          <xdr:row>60</xdr:row>
          <xdr:rowOff>47625</xdr:rowOff>
        </xdr:to>
        <xdr:sp macro="" textlink="">
          <xdr:nvSpPr>
            <xdr:cNvPr id="34828" name="Check Box 12" hidden="1">
              <a:extLst>
                <a:ext uri="{63B3BB69-23CF-44E3-9099-C40C66FF867C}">
                  <a14:compatExt spid="_x0000_s34828"/>
                </a:ext>
                <a:ext uri="{FF2B5EF4-FFF2-40B4-BE49-F238E27FC236}">
                  <a16:creationId xmlns:a16="http://schemas.microsoft.com/office/drawing/2014/main" id="{00000000-0008-0000-0700-00000C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38</xdr:col>
          <xdr:colOff>28575</xdr:colOff>
          <xdr:row>59</xdr:row>
          <xdr:rowOff>19050</xdr:rowOff>
        </xdr:from>
        <xdr:to>
          <xdr:col>41</xdr:col>
          <xdr:colOff>38100</xdr:colOff>
          <xdr:row>60</xdr:row>
          <xdr:rowOff>47625</xdr:rowOff>
        </xdr:to>
        <xdr:sp macro="" textlink="">
          <xdr:nvSpPr>
            <xdr:cNvPr id="34829" name="Check Box 13" hidden="1">
              <a:extLst>
                <a:ext uri="{63B3BB69-23CF-44E3-9099-C40C66FF867C}">
                  <a14:compatExt spid="_x0000_s34829"/>
                </a:ext>
                <a:ext uri="{FF2B5EF4-FFF2-40B4-BE49-F238E27FC236}">
                  <a16:creationId xmlns:a16="http://schemas.microsoft.com/office/drawing/2014/main" id="{00000000-0008-0000-0700-00000D8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1</xdr:col>
      <xdr:colOff>203250</xdr:colOff>
      <xdr:row>64</xdr:row>
      <xdr:rowOff>204992</xdr:rowOff>
    </xdr:from>
    <xdr:to>
      <xdr:col>126</xdr:col>
      <xdr:colOff>28015</xdr:colOff>
      <xdr:row>76</xdr:row>
      <xdr:rowOff>476249</xdr:rowOff>
    </xdr:to>
    <xdr:sp macro="" textlink="">
      <xdr:nvSpPr>
        <xdr:cNvPr id="23" name="CuadroTexto 22">
          <a:extLst>
            <a:ext uri="{FF2B5EF4-FFF2-40B4-BE49-F238E27FC236}">
              <a16:creationId xmlns:a16="http://schemas.microsoft.com/office/drawing/2014/main" id="{00000000-0008-0000-0700-000017000000}"/>
            </a:ext>
          </a:extLst>
        </xdr:cNvPr>
        <xdr:cNvSpPr txBox="1"/>
      </xdr:nvSpPr>
      <xdr:spPr>
        <a:xfrm>
          <a:off x="346125" y="13337586"/>
          <a:ext cx="11766734" cy="27715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200" b="1">
              <a:latin typeface="Arial" panose="020B0604020202020204" pitchFamily="34" charset="0"/>
              <a:cs typeface="Arial" panose="020B0604020202020204" pitchFamily="34" charset="0"/>
            </a:rPr>
            <a:t>COMENTARIOS</a:t>
          </a:r>
          <a:r>
            <a:rPr lang="es-EC" sz="1200" b="1" baseline="0">
              <a:latin typeface="Arial" panose="020B0604020202020204" pitchFamily="34" charset="0"/>
              <a:cs typeface="Arial" panose="020B0604020202020204" pitchFamily="34" charset="0"/>
            </a:rPr>
            <a:t> Y CONSIDERACIONES DEL INMUEBLE</a:t>
          </a:r>
        </a:p>
        <a:p>
          <a:endParaRPr lang="es-EC" sz="1200" b="1" baseline="0">
            <a:latin typeface="Arial" panose="020B0604020202020204" pitchFamily="34" charset="0"/>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El inmueble en estudio se ubica en el sector denominado</a:t>
          </a:r>
          <a:r>
            <a:rPr lang="es-EC" sz="1200" baseline="0">
              <a:solidFill>
                <a:schemeClr val="dk1"/>
              </a:solidFill>
              <a:effectLst/>
              <a:latin typeface="Arial" panose="020B0604020202020204" pitchFamily="34" charset="0"/>
              <a:ea typeface="+mn-ea"/>
              <a:cs typeface="Arial" panose="020B0604020202020204" pitchFamily="34" charset="0"/>
            </a:rPr>
            <a:t> Julio Matovelle, en la parroquia la Kennedy,ubicado frente al parque Julio Matovelle</a:t>
          </a:r>
          <a:r>
            <a:rPr lang="es-EC" sz="1200">
              <a:solidFill>
                <a:schemeClr val="dk1"/>
              </a:solidFill>
              <a:effectLst/>
              <a:latin typeface="Arial" panose="020B0604020202020204" pitchFamily="34" charset="0"/>
              <a:ea typeface="+mn-ea"/>
              <a:cs typeface="Arial" panose="020B0604020202020204" pitchFamily="34" charset="0"/>
            </a:rPr>
            <a:t>l, se trata de un lote de terreno de configuración regular con una ara de 605,40m2, el mismo ha sido elevado a propiedad ,</a:t>
          </a:r>
          <a:r>
            <a:rPr lang="es-EC" sz="1200" baseline="0">
              <a:solidFill>
                <a:schemeClr val="dk1"/>
              </a:solidFill>
              <a:effectLst/>
              <a:latin typeface="Arial" panose="020B0604020202020204" pitchFamily="34" charset="0"/>
              <a:ea typeface="+mn-ea"/>
              <a:cs typeface="Arial" panose="020B0604020202020204" pitchFamily="34" charset="0"/>
            </a:rPr>
            <a:t> sobre el mismo se implanta el edificio Gutierrez desarrollado en 4 plantas, cuenta con 8 unidades de departamentos y estacionamientos, como áreas comunales se encuentran terrazas accesibles, áreas verdes y circulaciones.</a:t>
          </a:r>
          <a:endParaRPr lang="en-US" sz="1200">
            <a:solidFill>
              <a:schemeClr val="dk1"/>
            </a:solidFill>
            <a:effectLst/>
            <a:latin typeface="Arial" panose="020B0604020202020204" pitchFamily="34" charset="0"/>
            <a:ea typeface="+mn-ea"/>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El objeto del presente avaluo es el departamento signado como No 5, el mismo cuenta  con un área de construcción de 138,28m2 desarrollada en una sola planta. </a:t>
          </a:r>
        </a:p>
        <a:p>
          <a:endParaRPr lang="en-US" sz="1200">
            <a:solidFill>
              <a:schemeClr val="dk1"/>
            </a:solidFill>
            <a:effectLst/>
            <a:latin typeface="Arial" panose="020B0604020202020204" pitchFamily="34" charset="0"/>
            <a:ea typeface="+mn-ea"/>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La construcción cuenta con una edad de 30 años aproximadamente, cuenta con recubrientos de pisos en parquet lacado, ceramica, alfombra,</a:t>
          </a:r>
          <a:r>
            <a:rPr lang="es-EC" sz="1200" baseline="0">
              <a:solidFill>
                <a:schemeClr val="dk1"/>
              </a:solidFill>
              <a:effectLst/>
              <a:latin typeface="Arial" panose="020B0604020202020204" pitchFamily="34" charset="0"/>
              <a:ea typeface="+mn-ea"/>
              <a:cs typeface="Arial" panose="020B0604020202020204" pitchFamily="34" charset="0"/>
            </a:rPr>
            <a:t> puertas, muebles y closets en madera, meson en marmeton, piezas sanitarias nacionales, se ha cambiado la tuberia hace aproximadamente 1 año a cobre y a tubo pegable, el estado de mantenimiento es muy bueno. </a:t>
          </a:r>
        </a:p>
        <a:p>
          <a:endParaRPr lang="en-US" sz="1200">
            <a:solidFill>
              <a:schemeClr val="dk1"/>
            </a:solidFill>
            <a:effectLst/>
            <a:latin typeface="Arial" panose="020B0604020202020204" pitchFamily="34" charset="0"/>
            <a:ea typeface="+mn-ea"/>
            <a:cs typeface="Arial" panose="020B0604020202020204" pitchFamily="34" charset="0"/>
          </a:endParaRPr>
        </a:p>
        <a:p>
          <a:r>
            <a:rPr lang="es-EC" sz="1200">
              <a:solidFill>
                <a:schemeClr val="dk1"/>
              </a:solidFill>
              <a:effectLst/>
              <a:latin typeface="Arial" panose="020B0604020202020204" pitchFamily="34" charset="0"/>
              <a:ea typeface="+mn-ea"/>
              <a:cs typeface="Arial" panose="020B0604020202020204" pitchFamily="34" charset="0"/>
            </a:rPr>
            <a:t>Su distribución interna es la siguiente:</a:t>
          </a:r>
          <a:endParaRPr lang="en-US" sz="1200">
            <a:solidFill>
              <a:schemeClr val="dk1"/>
            </a:solidFill>
            <a:effectLst/>
            <a:latin typeface="Arial" panose="020B0604020202020204" pitchFamily="34" charset="0"/>
            <a:ea typeface="+mn-ea"/>
            <a:cs typeface="Arial" panose="020B0604020202020204" pitchFamily="34" charset="0"/>
          </a:endParaRPr>
        </a:p>
        <a:p>
          <a:r>
            <a:rPr lang="es-EC" sz="1200" b="1">
              <a:solidFill>
                <a:schemeClr val="dk1"/>
              </a:solidFill>
              <a:effectLst/>
              <a:latin typeface="Arial" panose="020B0604020202020204" pitchFamily="34" charset="0"/>
              <a:ea typeface="+mn-ea"/>
              <a:cs typeface="Arial" panose="020B0604020202020204" pitchFamily="34" charset="0"/>
            </a:rPr>
            <a:t>PLANTA UNICA:</a:t>
          </a:r>
          <a:r>
            <a:rPr lang="es-EC" sz="1200">
              <a:solidFill>
                <a:schemeClr val="dk1"/>
              </a:solidFill>
              <a:effectLst/>
              <a:latin typeface="Arial" panose="020B0604020202020204" pitchFamily="34" charset="0"/>
              <a:ea typeface="+mn-ea"/>
              <a:cs typeface="Arial" panose="020B0604020202020204" pitchFamily="34" charset="0"/>
            </a:rPr>
            <a:t> sala, comedor, cocina, área</a:t>
          </a:r>
          <a:r>
            <a:rPr lang="es-EC" sz="1200" baseline="0">
              <a:solidFill>
                <a:schemeClr val="dk1"/>
              </a:solidFill>
              <a:effectLst/>
              <a:latin typeface="Arial" panose="020B0604020202020204" pitchFamily="34" charset="0"/>
              <a:ea typeface="+mn-ea"/>
              <a:cs typeface="Arial" panose="020B0604020202020204" pitchFamily="34" charset="0"/>
            </a:rPr>
            <a:t> de maquinas, </a:t>
          </a:r>
          <a:r>
            <a:rPr lang="es-EC" sz="1200">
              <a:solidFill>
                <a:schemeClr val="dk1"/>
              </a:solidFill>
              <a:effectLst/>
              <a:latin typeface="Arial" panose="020B0604020202020204" pitchFamily="34" charset="0"/>
              <a:ea typeface="+mn-ea"/>
              <a:cs typeface="Arial" panose="020B0604020202020204" pitchFamily="34" charset="0"/>
            </a:rPr>
            <a:t>baño social, cuarto con</a:t>
          </a:r>
          <a:r>
            <a:rPr lang="es-EC" sz="1200" baseline="0">
              <a:solidFill>
                <a:schemeClr val="dk1"/>
              </a:solidFill>
              <a:effectLst/>
              <a:latin typeface="Arial" panose="020B0604020202020204" pitchFamily="34" charset="0"/>
              <a:ea typeface="+mn-ea"/>
              <a:cs typeface="Arial" panose="020B0604020202020204" pitchFamily="34" charset="0"/>
            </a:rPr>
            <a:t> baño completo de servicio, dormitorio master con vestidor y baño completo, dos dormitorios que comparten un baño completo. </a:t>
          </a:r>
          <a:endParaRPr lang="en-US" sz="1200">
            <a:solidFill>
              <a:schemeClr val="dk1"/>
            </a:solidFill>
            <a:effectLst/>
            <a:latin typeface="Arial" panose="020B0604020202020204" pitchFamily="34" charset="0"/>
            <a:ea typeface="+mn-ea"/>
            <a:cs typeface="Arial" panose="020B0604020202020204" pitchFamily="34" charset="0"/>
          </a:endParaRPr>
        </a:p>
      </xdr:txBody>
    </xdr:sp>
    <xdr:clientData/>
  </xdr:twoCellAnchor>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151</xdr:col>
          <xdr:colOff>238125</xdr:colOff>
          <xdr:row>9</xdr:row>
          <xdr:rowOff>0</xdr:rowOff>
        </xdr:from>
        <xdr:to>
          <xdr:col>151</xdr:col>
          <xdr:colOff>533400</xdr:colOff>
          <xdr:row>9</xdr:row>
          <xdr:rowOff>247650</xdr:rowOff>
        </xdr:to>
        <xdr:sp macro="" textlink="">
          <xdr:nvSpPr>
            <xdr:cNvPr id="50177" name="Option Button 1" hidden="1">
              <a:extLst>
                <a:ext uri="{63B3BB69-23CF-44E3-9099-C40C66FF867C}">
                  <a14:compatExt spid="_x0000_s50177"/>
                </a:ext>
                <a:ext uri="{FF2B5EF4-FFF2-40B4-BE49-F238E27FC236}">
                  <a16:creationId xmlns:a16="http://schemas.microsoft.com/office/drawing/2014/main" id="{00000000-0008-0000-0900-000001C40000}"/>
                </a:ext>
              </a:extLst>
            </xdr:cNvPr>
            <xdr:cNvSpPr/>
          </xdr:nvSpPr>
          <xdr:spPr bwMode="auto">
            <a:xfrm>
              <a:off x="0" y="0"/>
              <a:ext cx="0" cy="0"/>
            </a:xfrm>
            <a:prstGeom prst="rect">
              <a:avLst/>
            </a:prstGeom>
            <a:noFill/>
            <a:ln>
              <a:noFill/>
            </a:ln>
            <a:extLst>
              <a:ext uri="{909E8E84-426E-40DD-AFC4-6F175D3DCCD1}">
                <a14:hiddenFill>
                  <a:solidFill>
                    <a:srgbClr val="000000" mc:Ignorable="a14" a14:legacySpreadsheetColorIndex="64"/>
                  </a:solidFill>
                </a14:hiddenFill>
              </a:ext>
              <a:ext uri="{91240B29-F687-4F45-9708-019B960494DF}">
                <a14:hiddenLine w="1">
                  <a:solidFill>
                    <a:srgbClr val="000000" mc:Ignorable="a14" a14:legacySpreadsheetColorIndex="64"/>
                  </a:solidFill>
                  <a:miter lim="800000"/>
                  <a:headEnd/>
                  <a:tailEnd/>
                </a14:hiddenLine>
              </a:ext>
            </a:extLst>
          </xdr:spPr>
        </xdr:sp>
        <xdr:clientData/>
      </xdr:twoCellAnchor>
    </mc:Choice>
    <mc:Fallback/>
  </mc:AlternateContent>
  <xdr:twoCellAnchor>
    <xdr:from>
      <xdr:col>1</xdr:col>
      <xdr:colOff>213784</xdr:colOff>
      <xdr:row>11</xdr:row>
      <xdr:rowOff>24447</xdr:rowOff>
    </xdr:from>
    <xdr:to>
      <xdr:col>128</xdr:col>
      <xdr:colOff>91440</xdr:colOff>
      <xdr:row>24</xdr:row>
      <xdr:rowOff>35719</xdr:rowOff>
    </xdr:to>
    <xdr:sp macro="" textlink="">
      <xdr:nvSpPr>
        <xdr:cNvPr id="3" name="CuadroTexto 2">
          <a:extLst>
            <a:ext uri="{FF2B5EF4-FFF2-40B4-BE49-F238E27FC236}">
              <a16:creationId xmlns:a16="http://schemas.microsoft.com/office/drawing/2014/main" id="{00000000-0008-0000-0900-000003000000}"/>
            </a:ext>
          </a:extLst>
        </xdr:cNvPr>
        <xdr:cNvSpPr txBox="1"/>
      </xdr:nvSpPr>
      <xdr:spPr>
        <a:xfrm>
          <a:off x="356659" y="2810510"/>
          <a:ext cx="12664969" cy="2082959"/>
        </a:xfrm>
        <a:prstGeom prst="rect">
          <a:avLst/>
        </a:prstGeom>
        <a:solidFill>
          <a:schemeClr val="lt1"/>
        </a:solidFill>
        <a:ln w="6350" cmpd="sng">
          <a:solidFill>
            <a:schemeClr val="bg1">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0"/>
          <a:r>
            <a:rPr lang="es-ES" sz="1200" b="1" i="1">
              <a:solidFill>
                <a:schemeClr val="dk1"/>
              </a:solidFill>
              <a:effectLst/>
              <a:latin typeface="Century Gothic" panose="020B0502020202020204" pitchFamily="34" charset="0"/>
              <a:ea typeface="+mn-ea"/>
              <a:cs typeface="+mn-cs"/>
            </a:rPr>
            <a:t>TERRENO: </a:t>
          </a:r>
          <a:r>
            <a:rPr lang="es-ES" sz="1200" b="0" i="1">
              <a:solidFill>
                <a:schemeClr val="dk1"/>
              </a:solidFill>
              <a:effectLst/>
              <a:latin typeface="Century Gothic" panose="020B0502020202020204" pitchFamily="34" charset="0"/>
              <a:ea typeface="+mn-ea"/>
              <a:cs typeface="+mn-cs"/>
            </a:rPr>
            <a:t>El</a:t>
          </a:r>
          <a:r>
            <a:rPr lang="es-ES" sz="1200" b="0" i="1" baseline="0">
              <a:solidFill>
                <a:schemeClr val="dk1"/>
              </a:solidFill>
              <a:effectLst/>
              <a:latin typeface="Century Gothic" panose="020B0502020202020204" pitchFamily="34" charset="0"/>
              <a:ea typeface="+mn-ea"/>
              <a:cs typeface="+mn-cs"/>
            </a:rPr>
            <a:t> valor comercial o de mercado del terreno se obtienen mediante</a:t>
          </a:r>
          <a:r>
            <a:rPr lang="es-ES" sz="1200" b="0" i="1">
              <a:solidFill>
                <a:schemeClr val="dk1"/>
              </a:solidFill>
              <a:effectLst/>
              <a:latin typeface="Century Gothic" panose="020B0502020202020204" pitchFamily="34" charset="0"/>
              <a:ea typeface="+mn-ea"/>
              <a:cs typeface="+mn-cs"/>
            </a:rPr>
            <a:t> el método comparativo de mercado considerando propiedades similares en venta en la zona de influencia de la propiedad valorada obtenidos en sitio y de fuentes públicas como paginas inmobiliarias, ventas, base de datos propia. A los referentes se los homologa respecto al lote en estudio de acuerdo a las características propias de cada uno (tamaño, ubicación, accesibilidad, frente-fondo, servicios, forma, etc.). Valoración del lote en base a los métodos de potencial desarrollo y comparativo de mercado. </a:t>
          </a:r>
          <a:endParaRPr lang="en-US" sz="1200">
            <a:effectLst/>
            <a:latin typeface="Century Gothic" panose="020B0502020202020204" pitchFamily="34" charset="0"/>
          </a:endParaRPr>
        </a:p>
        <a:p>
          <a:pPr rtl="0"/>
          <a:endParaRPr lang="es-ES" sz="1200" b="1" i="1">
            <a:solidFill>
              <a:schemeClr val="dk1"/>
            </a:solidFill>
            <a:effectLst/>
            <a:latin typeface="Century Gothic" panose="020B0502020202020204" pitchFamily="34" charset="0"/>
            <a:ea typeface="+mn-ea"/>
            <a:cs typeface="+mn-cs"/>
          </a:endParaRPr>
        </a:p>
        <a:p>
          <a:pPr rtl="0"/>
          <a:r>
            <a:rPr lang="es-ES" sz="1200" b="1" i="1">
              <a:solidFill>
                <a:schemeClr val="dk1"/>
              </a:solidFill>
              <a:effectLst/>
              <a:latin typeface="Century Gothic" panose="020B0502020202020204" pitchFamily="34" charset="0"/>
              <a:ea typeface="+mn-ea"/>
              <a:cs typeface="+mn-cs"/>
            </a:rPr>
            <a:t>CONSTRUCCIONES: </a:t>
          </a:r>
          <a:r>
            <a:rPr lang="es-ES" sz="1200" b="0" i="1">
              <a:solidFill>
                <a:schemeClr val="dk1"/>
              </a:solidFill>
              <a:effectLst/>
              <a:latin typeface="Century Gothic" panose="020B0502020202020204" pitchFamily="34" charset="0"/>
              <a:ea typeface="+mn-ea"/>
              <a:cs typeface="+mn-cs"/>
            </a:rPr>
            <a:t>Para la valoración de la construcción se estima un costo directo de construcción del Inmueble en base a los costos actuales de materiales, mano de obra y equipo (incluyendo obras de infraestructura, mejoras etc.), afectándose por porcentajes de costos indirectos, utilidad, factores de oferta- demanda y en caso de inmuebles usados factores de mantenimiento y depreciación por edad según la tabla de Fitto y Corvini. Finalmente el resultado que muestra el método aplicado es comparado con costos actuales de proyectos similares para verificar que el costo comercial del inmueble se encuentre dentro de valores promedio del mercado inmobiliario de la zona.</a:t>
          </a:r>
          <a:endParaRPr lang="en-US" sz="1200">
            <a:effectLst/>
            <a:latin typeface="Century Gothic" panose="020B0502020202020204" pitchFamily="34" charset="0"/>
          </a:endParaRPr>
        </a:p>
        <a:p>
          <a:endParaRPr lang="es-EC" sz="1050"/>
        </a:p>
      </xdr:txBody>
    </xdr:sp>
    <xdr:clientData/>
  </xdr:twoCellAnchor>
  <xdr:twoCellAnchor>
    <xdr:from>
      <xdr:col>2</xdr:col>
      <xdr:colOff>19526</xdr:colOff>
      <xdr:row>25</xdr:row>
      <xdr:rowOff>146845</xdr:rowOff>
    </xdr:from>
    <xdr:to>
      <xdr:col>129</xdr:col>
      <xdr:colOff>14923</xdr:colOff>
      <xdr:row>33</xdr:row>
      <xdr:rowOff>202407</xdr:rowOff>
    </xdr:to>
    <xdr:sp macro="" textlink="">
      <xdr:nvSpPr>
        <xdr:cNvPr id="4" name="CuadroTexto 3">
          <a:extLst>
            <a:ext uri="{FF2B5EF4-FFF2-40B4-BE49-F238E27FC236}">
              <a16:creationId xmlns:a16="http://schemas.microsoft.com/office/drawing/2014/main" id="{00000000-0008-0000-0900-000004000000}"/>
            </a:ext>
          </a:extLst>
        </xdr:cNvPr>
        <xdr:cNvSpPr txBox="1"/>
      </xdr:nvSpPr>
      <xdr:spPr>
        <a:xfrm>
          <a:off x="376714" y="5159376"/>
          <a:ext cx="12675553" cy="1531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200" b="1">
              <a:latin typeface="Century Gothic" panose="020B0502020202020204" pitchFamily="34" charset="0"/>
            </a:rPr>
            <a:t>Valor de Mercado :</a:t>
          </a:r>
          <a:r>
            <a:rPr lang="es-EC" sz="1200">
              <a:latin typeface="Century Gothic" panose="020B0502020202020204" pitchFamily="34" charset="0"/>
            </a:rPr>
            <a:t> El Valor de Mercado es el precio más probable que podría obtenerse por un bien suponiendo una operación directa en la que cada parte actúa de manera racional y sin motivación especial,  hay voluntad en las dos partes (vendedor y comprador dispuestos), conociendo ambas todas las</a:t>
          </a:r>
          <a:r>
            <a:rPr lang="es-EC" sz="1200" baseline="0">
              <a:latin typeface="Century Gothic" panose="020B0502020202020204" pitchFamily="34" charset="0"/>
            </a:rPr>
            <a:t> </a:t>
          </a:r>
          <a:r>
            <a:rPr lang="es-EC" sz="1200">
              <a:latin typeface="Century Gothic" panose="020B0502020202020204" pitchFamily="34" charset="0"/>
            </a:rPr>
            <a:t>circunstancias existentes que afectan el valor y que las mismas actúan sin presión alguna.</a:t>
          </a:r>
        </a:p>
        <a:p>
          <a:endParaRPr lang="es-EC" sz="1200" b="1">
            <a:latin typeface="Century Gothic" panose="020B0502020202020204" pitchFamily="34" charset="0"/>
          </a:endParaRPr>
        </a:p>
        <a:p>
          <a:r>
            <a:rPr lang="es-EC" sz="1200" b="1">
              <a:latin typeface="Century Gothic" panose="020B0502020202020204" pitchFamily="34" charset="0"/>
            </a:rPr>
            <a:t>Valor de Oportunidad</a:t>
          </a:r>
          <a:r>
            <a:rPr lang="es-EC" sz="1200" b="1" baseline="0">
              <a:latin typeface="Century Gothic" panose="020B0502020202020204" pitchFamily="34" charset="0"/>
            </a:rPr>
            <a:t> o de Realización: </a:t>
          </a:r>
          <a:r>
            <a:rPr lang="es-EC" sz="1200" baseline="0">
              <a:latin typeface="Century Gothic" panose="020B0502020202020204" pitchFamily="34" charset="0"/>
            </a:rPr>
            <a:t>Se entiende como valor de realización, un porcentaje promedio entre el -10% y el -15% que se aplica al valor comercial del inmueble a fin de establecer un rango de negociación, considerando características propias del inmueble como valor comercial, edad, factibilidad comercial, dimensión, estrato socioeconómico al que se encuentra dirigido, es así que se calcula un porcentaje del -10%.</a:t>
          </a:r>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a:p>
          <a:endParaRPr lang="es-EC" sz="1200">
            <a:latin typeface="Century Gothic" panose="020B0502020202020204" pitchFamily="34" charset="0"/>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0</xdr:row>
      <xdr:rowOff>0</xdr:rowOff>
    </xdr:to>
    <xdr:sp macro="" textlink="">
      <xdr:nvSpPr>
        <xdr:cNvPr id="3075" name="Texto 8">
          <a:extLst>
            <a:ext uri="{FF2B5EF4-FFF2-40B4-BE49-F238E27FC236}">
              <a16:creationId xmlns:a16="http://schemas.microsoft.com/office/drawing/2014/main" id="{00000000-0008-0000-0A00-000003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0</xdr:colOff>
      <xdr:row>0</xdr:row>
      <xdr:rowOff>0</xdr:rowOff>
    </xdr:from>
    <xdr:to>
      <xdr:col>4</xdr:col>
      <xdr:colOff>0</xdr:colOff>
      <xdr:row>0</xdr:row>
      <xdr:rowOff>0</xdr:rowOff>
    </xdr:to>
    <xdr:sp macro="" textlink="">
      <xdr:nvSpPr>
        <xdr:cNvPr id="3078" name="Texto 8">
          <a:extLst>
            <a:ext uri="{FF2B5EF4-FFF2-40B4-BE49-F238E27FC236}">
              <a16:creationId xmlns:a16="http://schemas.microsoft.com/office/drawing/2014/main" id="{00000000-0008-0000-0A00-000006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0</xdr:colOff>
      <xdr:row>0</xdr:row>
      <xdr:rowOff>0</xdr:rowOff>
    </xdr:from>
    <xdr:to>
      <xdr:col>4</xdr:col>
      <xdr:colOff>0</xdr:colOff>
      <xdr:row>0</xdr:row>
      <xdr:rowOff>0</xdr:rowOff>
    </xdr:to>
    <xdr:sp macro="" textlink="">
      <xdr:nvSpPr>
        <xdr:cNvPr id="3081" name="Texto 8">
          <a:extLst>
            <a:ext uri="{FF2B5EF4-FFF2-40B4-BE49-F238E27FC236}">
              <a16:creationId xmlns:a16="http://schemas.microsoft.com/office/drawing/2014/main" id="{00000000-0008-0000-0A00-000009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71871</xdr:colOff>
      <xdr:row>26</xdr:row>
      <xdr:rowOff>124691</xdr:rowOff>
    </xdr:from>
    <xdr:to>
      <xdr:col>3</xdr:col>
      <xdr:colOff>1052946</xdr:colOff>
      <xdr:row>26</xdr:row>
      <xdr:rowOff>124691</xdr:rowOff>
    </xdr:to>
    <xdr:sp macro="" textlink="">
      <xdr:nvSpPr>
        <xdr:cNvPr id="21713" name="Texto 5">
          <a:extLst>
            <a:ext uri="{FF2B5EF4-FFF2-40B4-BE49-F238E27FC236}">
              <a16:creationId xmlns:a16="http://schemas.microsoft.com/office/drawing/2014/main" id="{00000000-0008-0000-0A00-0000D1540000}"/>
            </a:ext>
          </a:extLst>
        </xdr:cNvPr>
        <xdr:cNvSpPr txBox="1">
          <a:spLocks noChangeArrowheads="1"/>
        </xdr:cNvSpPr>
      </xdr:nvSpPr>
      <xdr:spPr bwMode="auto">
        <a:xfrm>
          <a:off x="71871" y="5001491"/>
          <a:ext cx="4209184" cy="0"/>
        </a:xfrm>
        <a:prstGeom prst="rect">
          <a:avLst/>
        </a:prstGeom>
        <a:solidFill>
          <a:srgbClr val="FFFFFF"/>
        </a:solidFill>
        <a:ln w="1">
          <a:noFill/>
          <a:miter lim="800000"/>
          <a:headEnd/>
          <a:tailEnd/>
        </a:ln>
      </xdr:spPr>
    </xdr:sp>
    <xdr:clientData/>
  </xdr:twoCellAnchor>
  <xdr:twoCellAnchor>
    <xdr:from>
      <xdr:col>0</xdr:col>
      <xdr:colOff>0</xdr:colOff>
      <xdr:row>0</xdr:row>
      <xdr:rowOff>0</xdr:rowOff>
    </xdr:from>
    <xdr:to>
      <xdr:col>4</xdr:col>
      <xdr:colOff>0</xdr:colOff>
      <xdr:row>0</xdr:row>
      <xdr:rowOff>0</xdr:rowOff>
    </xdr:to>
    <xdr:sp macro="" textlink="">
      <xdr:nvSpPr>
        <xdr:cNvPr id="3084" name="Texto 8">
          <a:extLst>
            <a:ext uri="{FF2B5EF4-FFF2-40B4-BE49-F238E27FC236}">
              <a16:creationId xmlns:a16="http://schemas.microsoft.com/office/drawing/2014/main" id="{00000000-0008-0000-0A00-00000C0C0000}"/>
            </a:ext>
          </a:extLst>
        </xdr:cNvPr>
        <xdr:cNvSpPr txBox="1">
          <a:spLocks noChangeArrowheads="1"/>
        </xdr:cNvSpPr>
      </xdr:nvSpPr>
      <xdr:spPr bwMode="auto">
        <a:xfrm>
          <a:off x="0" y="0"/>
          <a:ext cx="3867150" cy="0"/>
        </a:xfrm>
        <a:prstGeom prst="rect">
          <a:avLst/>
        </a:prstGeom>
        <a:solidFill>
          <a:srgbClr val="FFFFFF"/>
        </a:solidFill>
        <a:ln w="1">
          <a:noFill/>
          <a:miter lim="800000"/>
          <a:headEnd/>
          <a:tailEnd/>
        </a:ln>
      </xdr:spPr>
      <xdr:txBody>
        <a:bodyPr vertOverflow="clip" wrap="square" lIns="27432" tIns="18288" rIns="27432" bIns="0" anchor="t" upright="1"/>
        <a:lstStyle/>
        <a:p>
          <a:pPr algn="just" rtl="0">
            <a:defRPr sz="1000"/>
          </a:pPr>
          <a:r>
            <a:rPr lang="es-ES" sz="700" b="1" i="0" strike="noStrike">
              <a:solidFill>
                <a:srgbClr val="000000"/>
              </a:solidFill>
              <a:latin typeface="Arial Black"/>
            </a:rPr>
            <a:t>1.- DESCRIPCION DE LA ZONA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Se ubica en el centro nor-oeste de la ciudad, es una zona de las más cotizadas de la ciudad por su entorno y vialidad,  cuenta con todos los servicios de infraestructura básica y equipamiento urbano; adyacentemente se localizan  viviendas de arquitectura moderna en conjuntos habitacionales, edificios de departamentos y viviendas aisladas de lujo que van dirigidas a los estratos medio alto y alto, así como uno de los centros comerciales más importantes de la ciudad.</a:t>
          </a:r>
        </a:p>
        <a:p>
          <a:pPr algn="just" rtl="0">
            <a:defRPr sz="1000"/>
          </a:pPr>
          <a:r>
            <a:rPr lang="es-ES" sz="800" b="0" i="0" strike="noStrike">
              <a:solidFill>
                <a:srgbClr val="000000"/>
              </a:solidFill>
              <a:latin typeface="Arial"/>
              <a:cs typeface="Arial"/>
            </a:rPr>
            <a:t>Es una de las zonas modernas con que cuenta la ciudad. </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2.- CARACTERISTICAS DEL INMUEBLE</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lo constituye un departamento ubicado en el tercer piso del Conjunto habitacional El Roble, edificio que ganó el premio al Ornato otorgado por el Distrito Metropolitano; se localiza inmediatamente al costado occidental de la avenida Mariscal Sucre, el edificio se desarrolla en 11 pisos y 4 subsuelos para parqueaderos, servido por dos ascensores, da cabida por piso a tres departamentos con áreas de 110, 250 y 290 m², posee un salón comunal, cancha de uso múltiple, jardines, gimnasio completamente equipado con sauna e hidromasaje, guardianía permanente y garajes para visitantes. </a:t>
          </a:r>
        </a:p>
        <a:p>
          <a:pPr algn="just" rtl="0">
            <a:defRPr sz="1000"/>
          </a:pPr>
          <a:r>
            <a:rPr lang="es-ES" sz="800" b="0" i="0" strike="noStrike">
              <a:solidFill>
                <a:srgbClr val="000000"/>
              </a:solidFill>
              <a:latin typeface="Arial"/>
              <a:cs typeface="Arial"/>
            </a:rPr>
            <a:t>La estructura antisísmica es de hormigón armado, mamposterías de bloque, acabados de lujo; el departamento se desarrolla en 250m² de construcción y sus ambientes se distribuyen de acuerdo al siguiente esquema espacial: sala con chiminea, comedor, amplia cocina, comedor de diario, recibidor, sala de estar, área de máquinas, cuarto de servicio, dormitorio master con vestidor, baño completo e hidromasaje, dos dormitorios con baño independiente cada uno, tres garajes cubiertos y una bodega.  Posee detalles y acabados de primera: cenefas, salidas de TV y sonido, mármol, etc.</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3.- PLUSVALIA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Es una de las zonas de mayor plusvalía de la ciudad que en el tiempo se mantendrá ascendente.</a:t>
          </a:r>
          <a:endParaRPr lang="es-ES" sz="700" b="1" i="0" strike="noStrike">
            <a:solidFill>
              <a:srgbClr val="000000"/>
            </a:solidFill>
            <a:latin typeface="Arial"/>
            <a:cs typeface="Arial"/>
          </a:endParaRPr>
        </a:p>
        <a:p>
          <a:pPr algn="just" rtl="0">
            <a:defRPr sz="1000"/>
          </a:pPr>
          <a:r>
            <a:rPr lang="es-ES" sz="700" b="1" i="0" strike="noStrike">
              <a:solidFill>
                <a:srgbClr val="000000"/>
              </a:solidFill>
              <a:latin typeface="Arial Black"/>
            </a:rPr>
            <a:t>4.- RIESGOS</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Predecibles al momento ninguno, salvo aquellos de las laderas del Pichincha que sufre toda la ciudad.</a:t>
          </a:r>
          <a:endParaRPr lang="es-ES" sz="700" b="0" i="0" strike="noStrike">
            <a:solidFill>
              <a:srgbClr val="000000"/>
            </a:solidFill>
            <a:latin typeface="Arial"/>
            <a:cs typeface="Arial"/>
          </a:endParaRPr>
        </a:p>
        <a:p>
          <a:pPr algn="just" rtl="0">
            <a:defRPr sz="1000"/>
          </a:pPr>
          <a:r>
            <a:rPr lang="es-ES" sz="700" b="1" i="0" strike="noStrike">
              <a:solidFill>
                <a:srgbClr val="000000"/>
              </a:solidFill>
              <a:latin typeface="Arial Black"/>
            </a:rPr>
            <a:t>5.- RECOMENDACION DEL PERITO COMO GARANTIA</a:t>
          </a:r>
          <a:endParaRPr lang="es-ES" sz="700" b="1" i="0" strike="noStrike">
            <a:solidFill>
              <a:srgbClr val="000000"/>
            </a:solidFill>
            <a:latin typeface="Arial"/>
            <a:cs typeface="Arial"/>
          </a:endParaRPr>
        </a:p>
        <a:p>
          <a:pPr algn="just" rtl="0">
            <a:defRPr sz="1000"/>
          </a:pPr>
          <a:r>
            <a:rPr lang="es-ES" sz="800" b="0" i="0" strike="noStrike">
              <a:solidFill>
                <a:srgbClr val="000000"/>
              </a:solidFill>
              <a:latin typeface="Arial"/>
              <a:cs typeface="Arial"/>
            </a:rPr>
            <a:t>El inmueble garantiza totalmente su valuación, por lo que técnicamente se recomienda la operación comercial.</a:t>
          </a:r>
        </a:p>
      </xdr:txBody>
    </xdr:sp>
    <xdr:clientData/>
  </xdr:twoCellAnchor>
  <xdr:twoCellAnchor>
    <xdr:from>
      <xdr:col>0</xdr:col>
      <xdr:colOff>85725</xdr:colOff>
      <xdr:row>29</xdr:row>
      <xdr:rowOff>0</xdr:rowOff>
    </xdr:from>
    <xdr:to>
      <xdr:col>4</xdr:col>
      <xdr:colOff>0</xdr:colOff>
      <xdr:row>29</xdr:row>
      <xdr:rowOff>0</xdr:rowOff>
    </xdr:to>
    <xdr:sp macro="" textlink="">
      <xdr:nvSpPr>
        <xdr:cNvPr id="21716" name="Texto 5">
          <a:extLst>
            <a:ext uri="{FF2B5EF4-FFF2-40B4-BE49-F238E27FC236}">
              <a16:creationId xmlns:a16="http://schemas.microsoft.com/office/drawing/2014/main" id="{00000000-0008-0000-0A00-0000D4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17" name="Texto 5">
          <a:extLst>
            <a:ext uri="{FF2B5EF4-FFF2-40B4-BE49-F238E27FC236}">
              <a16:creationId xmlns:a16="http://schemas.microsoft.com/office/drawing/2014/main" id="{00000000-0008-0000-0A00-0000D5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18" name="Texto 5">
          <a:extLst>
            <a:ext uri="{FF2B5EF4-FFF2-40B4-BE49-F238E27FC236}">
              <a16:creationId xmlns:a16="http://schemas.microsoft.com/office/drawing/2014/main" id="{00000000-0008-0000-0A00-0000D6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19" name="Texto 5">
          <a:extLst>
            <a:ext uri="{FF2B5EF4-FFF2-40B4-BE49-F238E27FC236}">
              <a16:creationId xmlns:a16="http://schemas.microsoft.com/office/drawing/2014/main" id="{00000000-0008-0000-0A00-0000D7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0" name="Texto 5">
          <a:extLst>
            <a:ext uri="{FF2B5EF4-FFF2-40B4-BE49-F238E27FC236}">
              <a16:creationId xmlns:a16="http://schemas.microsoft.com/office/drawing/2014/main" id="{00000000-0008-0000-0A00-0000D8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1" name="Texto 5">
          <a:extLst>
            <a:ext uri="{FF2B5EF4-FFF2-40B4-BE49-F238E27FC236}">
              <a16:creationId xmlns:a16="http://schemas.microsoft.com/office/drawing/2014/main" id="{00000000-0008-0000-0A00-0000D9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2" name="Texto 5">
          <a:extLst>
            <a:ext uri="{FF2B5EF4-FFF2-40B4-BE49-F238E27FC236}">
              <a16:creationId xmlns:a16="http://schemas.microsoft.com/office/drawing/2014/main" id="{00000000-0008-0000-0A00-0000DA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xdr:from>
      <xdr:col>0</xdr:col>
      <xdr:colOff>85725</xdr:colOff>
      <xdr:row>29</xdr:row>
      <xdr:rowOff>0</xdr:rowOff>
    </xdr:from>
    <xdr:to>
      <xdr:col>4</xdr:col>
      <xdr:colOff>0</xdr:colOff>
      <xdr:row>29</xdr:row>
      <xdr:rowOff>0</xdr:rowOff>
    </xdr:to>
    <xdr:sp macro="" textlink="">
      <xdr:nvSpPr>
        <xdr:cNvPr id="21723" name="Texto 5">
          <a:extLst>
            <a:ext uri="{FF2B5EF4-FFF2-40B4-BE49-F238E27FC236}">
              <a16:creationId xmlns:a16="http://schemas.microsoft.com/office/drawing/2014/main" id="{00000000-0008-0000-0A00-0000DB540000}"/>
            </a:ext>
          </a:extLst>
        </xdr:cNvPr>
        <xdr:cNvSpPr txBox="1">
          <a:spLocks noChangeArrowheads="1"/>
        </xdr:cNvSpPr>
      </xdr:nvSpPr>
      <xdr:spPr bwMode="auto">
        <a:xfrm>
          <a:off x="85725" y="6515100"/>
          <a:ext cx="4019550" cy="0"/>
        </a:xfrm>
        <a:prstGeom prst="rect">
          <a:avLst/>
        </a:prstGeom>
        <a:solidFill>
          <a:srgbClr val="FFFFFF"/>
        </a:solidFill>
        <a:ln w="1">
          <a:noFill/>
          <a:miter lim="800000"/>
          <a:headEnd/>
          <a:tailEnd/>
        </a:ln>
      </xdr:spPr>
    </xdr:sp>
    <xdr:clientData/>
  </xdr:twoCellAnchor>
  <xdr:twoCellAnchor editAs="oneCell">
    <xdr:from>
      <xdr:col>12</xdr:col>
      <xdr:colOff>76200</xdr:colOff>
      <xdr:row>42</xdr:row>
      <xdr:rowOff>133350</xdr:rowOff>
    </xdr:from>
    <xdr:to>
      <xdr:col>18</xdr:col>
      <xdr:colOff>628009</xdr:colOff>
      <xdr:row>48</xdr:row>
      <xdr:rowOff>28459</xdr:rowOff>
    </xdr:to>
    <xdr:pic>
      <xdr:nvPicPr>
        <xdr:cNvPr id="6" name="Imagen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1"/>
        <a:stretch>
          <a:fillRect/>
        </a:stretch>
      </xdr:blipFill>
      <xdr:spPr>
        <a:xfrm>
          <a:off x="11544300" y="8086725"/>
          <a:ext cx="5123809" cy="923810"/>
        </a:xfrm>
        <a:prstGeom prst="rect">
          <a:avLst/>
        </a:prstGeom>
      </xdr:spPr>
    </xdr:pic>
    <xdr:clientData/>
  </xdr:twoCellAnchor>
  <xdr:twoCellAnchor editAs="oneCell">
    <xdr:from>
      <xdr:col>10</xdr:col>
      <xdr:colOff>649432</xdr:colOff>
      <xdr:row>0</xdr:row>
      <xdr:rowOff>181841</xdr:rowOff>
    </xdr:from>
    <xdr:to>
      <xdr:col>22</xdr:col>
      <xdr:colOff>670</xdr:colOff>
      <xdr:row>15</xdr:row>
      <xdr:rowOff>51598</xdr:rowOff>
    </xdr:to>
    <xdr:pic>
      <xdr:nvPicPr>
        <xdr:cNvPr id="2" name="Imagen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2"/>
        <a:stretch>
          <a:fillRect/>
        </a:stretch>
      </xdr:blipFill>
      <xdr:spPr>
        <a:xfrm>
          <a:off x="10867159" y="181841"/>
          <a:ext cx="8495238" cy="285714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533400</xdr:colOff>
          <xdr:row>46</xdr:row>
          <xdr:rowOff>123825</xdr:rowOff>
        </xdr:from>
        <xdr:to>
          <xdr:col>4</xdr:col>
          <xdr:colOff>704850</xdr:colOff>
          <xdr:row>72</xdr:row>
          <xdr:rowOff>104775</xdr:rowOff>
        </xdr:to>
        <xdr:sp macro="" textlink="">
          <xdr:nvSpPr>
            <xdr:cNvPr id="66579" name="OptionButton1" hidden="1">
              <a:extLst>
                <a:ext uri="{63B3BB69-23CF-44E3-9099-C40C66FF867C}">
                  <a14:compatExt spid="_x0000_s66579"/>
                </a:ext>
                <a:ext uri="{FF2B5EF4-FFF2-40B4-BE49-F238E27FC236}">
                  <a16:creationId xmlns:a16="http://schemas.microsoft.com/office/drawing/2014/main" id="{00000000-0008-0000-0B00-0000130401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571500</xdr:colOff>
          <xdr:row>46</xdr:row>
          <xdr:rowOff>123825</xdr:rowOff>
        </xdr:from>
        <xdr:to>
          <xdr:col>5</xdr:col>
          <xdr:colOff>695325</xdr:colOff>
          <xdr:row>72</xdr:row>
          <xdr:rowOff>76200</xdr:rowOff>
        </xdr:to>
        <xdr:sp macro="" textlink="">
          <xdr:nvSpPr>
            <xdr:cNvPr id="66580" name="OptionButton2" hidden="1">
              <a:extLst>
                <a:ext uri="{63B3BB69-23CF-44E3-9099-C40C66FF867C}">
                  <a14:compatExt spid="_x0000_s66580"/>
                </a:ext>
                <a:ext uri="{FF2B5EF4-FFF2-40B4-BE49-F238E27FC236}">
                  <a16:creationId xmlns:a16="http://schemas.microsoft.com/office/drawing/2014/main" id="{00000000-0008-0000-0B00-0000140401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428625</xdr:colOff>
          <xdr:row>46</xdr:row>
          <xdr:rowOff>123825</xdr:rowOff>
        </xdr:from>
        <xdr:to>
          <xdr:col>6</xdr:col>
          <xdr:colOff>561975</xdr:colOff>
          <xdr:row>72</xdr:row>
          <xdr:rowOff>95250</xdr:rowOff>
        </xdr:to>
        <xdr:sp macro="" textlink="">
          <xdr:nvSpPr>
            <xdr:cNvPr id="66581" name="OptionButton3" hidden="1">
              <a:extLst>
                <a:ext uri="{63B3BB69-23CF-44E3-9099-C40C66FF867C}">
                  <a14:compatExt spid="_x0000_s66581"/>
                </a:ext>
                <a:ext uri="{FF2B5EF4-FFF2-40B4-BE49-F238E27FC236}">
                  <a16:creationId xmlns:a16="http://schemas.microsoft.com/office/drawing/2014/main" id="{00000000-0008-0000-0B00-0000150401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8</xdr:col>
      <xdr:colOff>361950</xdr:colOff>
      <xdr:row>1</xdr:row>
      <xdr:rowOff>0</xdr:rowOff>
    </xdr:from>
    <xdr:to>
      <xdr:col>9</xdr:col>
      <xdr:colOff>352425</xdr:colOff>
      <xdr:row>1</xdr:row>
      <xdr:rowOff>0</xdr:rowOff>
    </xdr:to>
    <xdr:sp macro="" textlink="">
      <xdr:nvSpPr>
        <xdr:cNvPr id="2" name="Line 1">
          <a:extLst>
            <a:ext uri="{FF2B5EF4-FFF2-40B4-BE49-F238E27FC236}">
              <a16:creationId xmlns:a16="http://schemas.microsoft.com/office/drawing/2014/main" id="{00000000-0008-0000-0C00-000002000000}"/>
            </a:ext>
          </a:extLst>
        </xdr:cNvPr>
        <xdr:cNvSpPr>
          <a:spLocks noChangeShapeType="1"/>
        </xdr:cNvSpPr>
      </xdr:nvSpPr>
      <xdr:spPr bwMode="auto">
        <a:xfrm>
          <a:off x="6343650" y="0"/>
          <a:ext cx="35242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666750</xdr:colOff>
      <xdr:row>1</xdr:row>
      <xdr:rowOff>0</xdr:rowOff>
    </xdr:from>
    <xdr:to>
      <xdr:col>8</xdr:col>
      <xdr:colOff>695325</xdr:colOff>
      <xdr:row>1</xdr:row>
      <xdr:rowOff>0</xdr:rowOff>
    </xdr:to>
    <xdr:sp macro="" textlink="">
      <xdr:nvSpPr>
        <xdr:cNvPr id="3" name="Line 2">
          <a:extLst>
            <a:ext uri="{FF2B5EF4-FFF2-40B4-BE49-F238E27FC236}">
              <a16:creationId xmlns:a16="http://schemas.microsoft.com/office/drawing/2014/main" id="{00000000-0008-0000-0C00-000003000000}"/>
            </a:ext>
          </a:extLst>
        </xdr:cNvPr>
        <xdr:cNvSpPr>
          <a:spLocks noChangeShapeType="1"/>
        </xdr:cNvSpPr>
      </xdr:nvSpPr>
      <xdr:spPr bwMode="auto">
        <a:xfrm>
          <a:off x="4981575" y="0"/>
          <a:ext cx="13620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8</xdr:col>
      <xdr:colOff>676275</xdr:colOff>
      <xdr:row>1</xdr:row>
      <xdr:rowOff>0</xdr:rowOff>
    </xdr:from>
    <xdr:to>
      <xdr:col>9</xdr:col>
      <xdr:colOff>171450</xdr:colOff>
      <xdr:row>1</xdr:row>
      <xdr:rowOff>0</xdr:rowOff>
    </xdr:to>
    <xdr:sp macro="" textlink="">
      <xdr:nvSpPr>
        <xdr:cNvPr id="4" name="Line 3">
          <a:extLst>
            <a:ext uri="{FF2B5EF4-FFF2-40B4-BE49-F238E27FC236}">
              <a16:creationId xmlns:a16="http://schemas.microsoft.com/office/drawing/2014/main" id="{00000000-0008-0000-0C00-000004000000}"/>
            </a:ext>
          </a:extLst>
        </xdr:cNvPr>
        <xdr:cNvSpPr>
          <a:spLocks noChangeShapeType="1"/>
        </xdr:cNvSpPr>
      </xdr:nvSpPr>
      <xdr:spPr bwMode="auto">
        <a:xfrm>
          <a:off x="6343650" y="0"/>
          <a:ext cx="171450"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twoCellAnchor>
    <xdr:from>
      <xdr:col>6</xdr:col>
      <xdr:colOff>742950</xdr:colOff>
      <xdr:row>1</xdr:row>
      <xdr:rowOff>0</xdr:rowOff>
    </xdr:from>
    <xdr:to>
      <xdr:col>8</xdr:col>
      <xdr:colOff>676275</xdr:colOff>
      <xdr:row>1</xdr:row>
      <xdr:rowOff>0</xdr:rowOff>
    </xdr:to>
    <xdr:sp macro="" textlink="">
      <xdr:nvSpPr>
        <xdr:cNvPr id="5" name="Line 4">
          <a:extLst>
            <a:ext uri="{FF2B5EF4-FFF2-40B4-BE49-F238E27FC236}">
              <a16:creationId xmlns:a16="http://schemas.microsoft.com/office/drawing/2014/main" id="{00000000-0008-0000-0C00-000005000000}"/>
            </a:ext>
          </a:extLst>
        </xdr:cNvPr>
        <xdr:cNvSpPr>
          <a:spLocks noChangeShapeType="1"/>
        </xdr:cNvSpPr>
      </xdr:nvSpPr>
      <xdr:spPr bwMode="auto">
        <a:xfrm>
          <a:off x="5057775" y="0"/>
          <a:ext cx="1285875" cy="0"/>
        </a:xfrm>
        <a:prstGeom prst="line">
          <a:avLst/>
        </a:prstGeom>
        <a:noFill/>
        <a:ln>
          <a:noFill/>
        </a:ln>
        <a:extLst>
          <a:ext uri="{909E8E84-426E-40DD-AFC4-6F175D3DCCD1}">
            <a14:hiddenFill xmlns:a14="http://schemas.microsoft.com/office/drawing/2010/main">
              <a:noFill/>
            </a14:hiddenFill>
          </a:ext>
          <a:ext uri="{91240B29-F687-4F45-9708-019B960494DF}">
            <a14:hiddenLine xmlns:a14="http://schemas.microsoft.com/office/drawing/2010/main" w="9525">
              <a:solidFill>
                <a:srgbClr val="000000"/>
              </a:solidFill>
              <a:round/>
              <a:headEnd/>
              <a:tailEnd type="triangle" w="med" len="med"/>
            </a14:hiddenLine>
          </a:ext>
        </a:extLst>
      </xdr:spPr>
    </xdr:sp>
    <xdr:clientData/>
  </xdr:twoCellAnchor>
  <xdr:oneCellAnchor>
    <xdr:from>
      <xdr:col>10</xdr:col>
      <xdr:colOff>281940</xdr:colOff>
      <xdr:row>16</xdr:row>
      <xdr:rowOff>106680</xdr:rowOff>
    </xdr:from>
    <xdr:ext cx="184731" cy="264560"/>
    <xdr:sp macro="" textlink="">
      <xdr:nvSpPr>
        <xdr:cNvPr id="12" name="CuadroTexto 11">
          <a:extLst>
            <a:ext uri="{FF2B5EF4-FFF2-40B4-BE49-F238E27FC236}">
              <a16:creationId xmlns:a16="http://schemas.microsoft.com/office/drawing/2014/main" id="{00000000-0008-0000-0C00-00000C000000}"/>
            </a:ext>
          </a:extLst>
        </xdr:cNvPr>
        <xdr:cNvSpPr txBox="1"/>
      </xdr:nvSpPr>
      <xdr:spPr>
        <a:xfrm>
          <a:off x="7597140" y="29337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a:solidFill>
              <a:srgbClr val="FFFF00"/>
            </a:solidFill>
          </a:endParaRPr>
        </a:p>
      </xdr:txBody>
    </xdr:sp>
    <xdr:clientData/>
  </xdr:oneCellAnchor>
  <xdr:twoCellAnchor editAs="oneCell">
    <xdr:from>
      <xdr:col>7</xdr:col>
      <xdr:colOff>333911</xdr:colOff>
      <xdr:row>10</xdr:row>
      <xdr:rowOff>8562</xdr:rowOff>
    </xdr:from>
    <xdr:to>
      <xdr:col>7</xdr:col>
      <xdr:colOff>856180</xdr:colOff>
      <xdr:row>13</xdr:row>
      <xdr:rowOff>98597</xdr:rowOff>
    </xdr:to>
    <xdr:pic>
      <xdr:nvPicPr>
        <xdr:cNvPr id="6" name="Imagen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1"/>
        <a:stretch>
          <a:fillRect/>
        </a:stretch>
      </xdr:blipFill>
      <xdr:spPr>
        <a:xfrm>
          <a:off x="5710720" y="2157573"/>
          <a:ext cx="522269" cy="603743"/>
        </a:xfrm>
        <a:prstGeom prst="rect">
          <a:avLst/>
        </a:prstGeom>
      </xdr:spPr>
    </xdr:pic>
    <xdr:clientData/>
  </xdr:twoCellAnchor>
  <xdr:twoCellAnchor editAs="oneCell">
    <xdr:from>
      <xdr:col>7</xdr:col>
      <xdr:colOff>333911</xdr:colOff>
      <xdr:row>29</xdr:row>
      <xdr:rowOff>25686</xdr:rowOff>
    </xdr:from>
    <xdr:to>
      <xdr:col>7</xdr:col>
      <xdr:colOff>856180</xdr:colOff>
      <xdr:row>32</xdr:row>
      <xdr:rowOff>115721</xdr:rowOff>
    </xdr:to>
    <xdr:pic>
      <xdr:nvPicPr>
        <xdr:cNvPr id="17" name="Imagen 16">
          <a:extLst>
            <a:ext uri="{FF2B5EF4-FFF2-40B4-BE49-F238E27FC236}">
              <a16:creationId xmlns:a16="http://schemas.microsoft.com/office/drawing/2014/main" id="{00000000-0008-0000-0C00-000011000000}"/>
            </a:ext>
          </a:extLst>
        </xdr:cNvPr>
        <xdr:cNvPicPr>
          <a:picLocks noChangeAspect="1"/>
        </xdr:cNvPicPr>
      </xdr:nvPicPr>
      <xdr:blipFill>
        <a:blip xmlns:r="http://schemas.openxmlformats.org/officeDocument/2006/relationships" r:embed="rId1"/>
        <a:stretch>
          <a:fillRect/>
        </a:stretch>
      </xdr:blipFill>
      <xdr:spPr>
        <a:xfrm>
          <a:off x="5710720" y="5428180"/>
          <a:ext cx="522269" cy="60374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ribadeneiram/AppData/Local/Microsoft/Windows/INetCache/Content.Outlook/WWLE7XQL/GarantiasHipotecariasExplicaci&#243;nv1.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D:\Placege\Desktop\ACCESOS\2020%20-%20Acceso%20directo\AN&#193;LISIS%20INDIVIDUAL\ISSFA\Carate%20Kleber%20-%20Certificaci&#243;n%20y%20avaluo\ISSFA.CARATE%20TOBAR%20KLEVER%20ALCIDES.%20CERTIFICACI&#211;N%20DE%20PRESUPUESTO-MANTA.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E:\AVALUOS\Aval&#250;os%20Produbanco\247%20Produbanco%20Jipijapa.%20Calle%20Isla%20Santa%20F&#233;%20e%20Isla%20Floreana.%2011%20Mayo%2015%20(CP)%20%20Inventiva\247%20V1a%20Modelo%20Aval&#250;o%20Produbanco.%20Inventiva.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perito3\ROCIO%20COSTALES\ROCIO%20COSTALES\2017\JUL-17\Petronio%20Reyes%20NOVATIERRA%20Tumbaco%20Gonzalo%20Pizarro%20Antonio%20Solano\Petronio%20Reyes%20NOVATIERRA%20Tumbaco%20Gonzalo%20Pizarro%20Antonio%20Solano.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D:\Placege\Desktop\ACCESOS\2020%20-%20Acceso%20directo\AVALUOS2020\PRODUBANCO\F&#193;BRICA%20CHOCONO\CHOCONO%20NUEVO\PBO_UIO_HER_2019_359%20CHOCONO%20S.A.CALLE%20JUAN%20BARREZUETA%20Y%20JOAQUIN%20MANCHENO%20CARCELEN%20rev6.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Secreaval\emails\DOCUMENTOS\arellanom\Archivos%20Martha%20Arellano\Valuaci&#243;n%20Gt&#237;as\formularios\FICHA%20TECNICA-AVALUOS%20v5.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ARCHIVOSPLACEGE\Users\Placege\AppData\Local\Microsoft\Windows\INetCache\Content.Outlook\YUQFA7KV\Formato%20aval&#250;o%20de%20vivienda%20inter&#233;s%20p&#250;blico%20v4.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ARCHIVOSPLACEGE\ARQ%20RUBEN%20Q.%202013\A&#209;O%202013\NOVIEMBRE%202013\NOV%2004\INTERNACIONAL\CALLE%20ROCAFUERTE%20Y%20GARCIA%20MORENO%20CASA%20N&#186;%20Oe5-46\CALLE%20ROCAFUERTE%20Y%20GARCIA%20MORENO%20CASA%20N&#186;%20Oe5-46.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D:\Placege\Desktop\ACCESOS\2020%20-%20Acceso%20directo\AVALUOS2020\ISSFA\De%20la%20Torre%20Rubens\ISSFA%20.%20RUBENS%20DE%20LA%20TORRE,%20EL%20BATAN,%20EDIFICIO%20ATELIER,%20DPTO%20307.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Users/CLIENTE/Desktop/RE-AVA-PLACEGE-2020-4.11.202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talleGarantia"/>
      <sheetName val="Catalogo Provincias"/>
      <sheetName val="Otros Catalogos"/>
    </sheetNames>
    <sheetDataSet>
      <sheetData sheetId="0" refreshError="1"/>
      <sheetData sheetId="1"/>
      <sheetData sheetId="2">
        <row r="2">
          <cell r="A2" t="str">
            <v>VALOR NOMINAL</v>
          </cell>
          <cell r="B2" t="str">
            <v>ACC Y D CONSTRUCTORES</v>
          </cell>
          <cell r="C2" t="str">
            <v>SI</v>
          </cell>
        </row>
        <row r="3">
          <cell r="A3" t="str">
            <v>VALOR DE MERCADO</v>
          </cell>
          <cell r="B3" t="str">
            <v>JULIO ALVAREZ  ING.</v>
          </cell>
          <cell r="C3" t="str">
            <v>NO</v>
          </cell>
        </row>
        <row r="4">
          <cell r="A4" t="str">
            <v>VALOR COMERCIAL</v>
          </cell>
          <cell r="B4" t="str">
            <v>AT &amp; S</v>
          </cell>
        </row>
        <row r="5">
          <cell r="A5" t="str">
            <v>VALOR DE LIQUIDACION</v>
          </cell>
          <cell r="B5" t="str">
            <v>INGENIERIA PARA EL DESARROLLO ACURIO Y ASOC.</v>
          </cell>
        </row>
        <row r="6">
          <cell r="A6" t="str">
            <v>VALOR</v>
          </cell>
          <cell r="B6" t="str">
            <v>LUIS F. NIETO ARQ.</v>
          </cell>
        </row>
        <row r="7">
          <cell r="A7" t="str">
            <v>NINGUNO</v>
          </cell>
          <cell r="B7" t="str">
            <v>GALO PACHANO ARQ.</v>
          </cell>
        </row>
        <row r="8">
          <cell r="B8" t="str">
            <v>PLACEGE CIA.LTDA</v>
          </cell>
        </row>
        <row r="9">
          <cell r="B9" t="str">
            <v>ING. GUILLERMO AGUSTIN BUSTAMANTE HOLGUIN</v>
          </cell>
        </row>
        <row r="10">
          <cell r="B10" t="str">
            <v>GAMBOA &amp; ASOC. ASESORES TECNICOS S.A</v>
          </cell>
        </row>
        <row r="11">
          <cell r="B11" t="str">
            <v>IDER MORETA</v>
          </cell>
        </row>
        <row r="12">
          <cell r="B12" t="str">
            <v>TECNICAS DE VALORACION TECNIVAL S.A</v>
          </cell>
        </row>
        <row r="13">
          <cell r="B13" t="str">
            <v>ALBAN ORTIZ ALEJANDRO VICENTE</v>
          </cell>
        </row>
        <row r="14">
          <cell r="B14" t="str">
            <v xml:space="preserve">BUSTOS ROMERO BYRON EFREN </v>
          </cell>
        </row>
        <row r="15">
          <cell r="B15" t="str">
            <v>VALAREZO BRAVO PABLO ALFONSO</v>
          </cell>
        </row>
        <row r="16">
          <cell r="B16" t="str">
            <v>PERITAJES Y AVALUOS &amp; CONSTRUCTORA CALLEJAS NARANJO</v>
          </cell>
        </row>
        <row r="17">
          <cell r="B17" t="str">
            <v>CEVALLOS VARELA DIEGO FRANCISCO</v>
          </cell>
        </row>
        <row r="18">
          <cell r="B18" t="str">
            <v>CEDILLO MUÑOZ ROMULO POMPILIO</v>
          </cell>
        </row>
        <row r="19">
          <cell r="B19" t="str">
            <v>GALO PATRICIO PAZMIÑO HOLGUIN</v>
          </cell>
        </row>
        <row r="20">
          <cell r="B20" t="str">
            <v>Arq. Gonzalo Estupiñán</v>
          </cell>
        </row>
        <row r="21">
          <cell r="B21" t="str">
            <v>Ing. Germán Vacas A.</v>
          </cell>
        </row>
        <row r="22">
          <cell r="B22" t="str">
            <v>LARREA PAEZ FRANCISCO JOSE</v>
          </cell>
        </row>
        <row r="23">
          <cell r="B23" t="str">
            <v>RUIZ BURBANO DIEGO FERNANDO</v>
          </cell>
        </row>
        <row r="24">
          <cell r="B24" t="str">
            <v>SALAZAR BORJA PABLO ERNESTO</v>
          </cell>
        </row>
        <row r="25">
          <cell r="B25" t="str">
            <v>ARQ. VICENTE EDMUNDO BRACHO LANDAZURI</v>
          </cell>
        </row>
        <row r="26">
          <cell r="B26" t="str">
            <v>ARQ. CLAUDIA INES ARENAS BOTERO</v>
          </cell>
        </row>
        <row r="27">
          <cell r="B27" t="str">
            <v>ING. JORGE ANDRES IDROVO ROHDE</v>
          </cell>
        </row>
        <row r="28">
          <cell r="B28" t="str">
            <v>PAVAING S.A. PERITAJES, AVALUOS E INGENIERIA</v>
          </cell>
        </row>
        <row r="29">
          <cell r="B29" t="str">
            <v xml:space="preserve">INGENIERIA TECNICA EN VALORACION S.A. INTECVAL </v>
          </cell>
        </row>
        <row r="30">
          <cell r="B30" t="str">
            <v>ARQ. NARANJO MEDINA GUIDO ALBERTO</v>
          </cell>
        </row>
        <row r="31">
          <cell r="B31" t="str">
            <v>INMOBILIARIA MERCEDES S.A. INMOMERCEDES</v>
          </cell>
        </row>
        <row r="32">
          <cell r="B32" t="str">
            <v>ROBERTO BOHORQUEZ HURTADO ING. AGR.</v>
          </cell>
        </row>
        <row r="33">
          <cell r="B33" t="str">
            <v>FRANCISCO ENDARA ARQ.</v>
          </cell>
        </row>
        <row r="34">
          <cell r="B34" t="str">
            <v>IVO RAUL ROSERO CUEVA ING.</v>
          </cell>
        </row>
        <row r="35">
          <cell r="B35" t="str">
            <v>EDGAR JACOME GUEVARA ARQ.</v>
          </cell>
        </row>
        <row r="36">
          <cell r="B36" t="str">
            <v>FERNANDO DEL CASTILLO BORJA</v>
          </cell>
        </row>
        <row r="37">
          <cell r="B37" t="str">
            <v>JORGE NARVAEZ ING.</v>
          </cell>
        </row>
        <row r="38">
          <cell r="B38" t="str">
            <v>CELTA DREAMS CELDREA S.A.</v>
          </cell>
        </row>
        <row r="39">
          <cell r="B39" t="str">
            <v>LOPEZ RODRIGUEZ JULIO EDMUNDO</v>
          </cell>
        </row>
        <row r="40">
          <cell r="B40" t="str">
            <v>GRUMPAPO S.A.</v>
          </cell>
        </row>
        <row r="41">
          <cell r="B41" t="str">
            <v>NARANJO JURADO JORGE EDUARDO</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IFICACIÓN"/>
      <sheetName val="HOJA RESUMEN"/>
      <sheetName val="HOMOLOG."/>
      <sheetName val="CALCULO AVALÚO"/>
      <sheetName val="RATIFICACIÓN (2)"/>
      <sheetName val="FORMATO"/>
      <sheetName val="FORMATO (2)"/>
      <sheetName val=" VALORACION"/>
      <sheetName val="CALCULO "/>
      <sheetName val="UBICACIÓN ."/>
      <sheetName val="UBICACION"/>
      <sheetName val="HOJA RESUMEN (2)"/>
      <sheetName val="FOTOS."/>
      <sheetName val="PRESUPUESTO."/>
      <sheetName val="FICHA AMBIENTAL"/>
      <sheetName val="PRESUÚESTO"/>
      <sheetName val="Hoja1"/>
    </sheetNames>
    <sheetDataSet>
      <sheetData sheetId="0"/>
      <sheetData sheetId="1"/>
      <sheetData sheetId="2"/>
      <sheetData sheetId="3"/>
      <sheetData sheetId="4"/>
      <sheetData sheetId="5">
        <row r="5">
          <cell r="AQ5" t="str">
            <v>OTROS FINES DE VIVIENDA - AVALUO DE TERRENO Y CERTIFICACIÓN DE PRESUPUESTO DE CONSTRUCCIÓN</v>
          </cell>
        </row>
      </sheetData>
      <sheetData sheetId="6"/>
      <sheetData sheetId="7"/>
      <sheetData sheetId="8"/>
      <sheetData sheetId="9"/>
      <sheetData sheetId="10"/>
      <sheetData sheetId="11"/>
      <sheetData sheetId="12"/>
      <sheetData sheetId="13"/>
      <sheetData sheetId="14"/>
      <sheetData sheetId="15"/>
      <sheetData sheetId="1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os resumen"/>
      <sheetName val="Calc const"/>
      <sheetName val="Calc terreno"/>
      <sheetName val="Calc Pot desar"/>
      <sheetName val="Calc. Renta Final"/>
      <sheetName val="Calc. Mercado"/>
      <sheetName val="Calc resumen"/>
      <sheetName val="Resumen Const."/>
      <sheetName val="Datos del avalúo"/>
      <sheetName val="Linderos"/>
      <sheetName val="Construcción"/>
      <sheetName val="Criterios"/>
      <sheetName val="Valoración"/>
      <sheetName val="Ambiental"/>
      <sheetName val="Implant. Ubic."/>
      <sheetName val="7 FOTOS"/>
      <sheetName val="7 FOTOS (2)"/>
      <sheetName val="Hoja de Insp."/>
      <sheetName val="Escrituras"/>
      <sheetName val="Imp predial"/>
    </sheetNames>
    <sheetDataSet>
      <sheetData sheetId="0">
        <row r="1">
          <cell r="B1" t="str">
            <v>Privada</v>
          </cell>
          <cell r="C1" t="str">
            <v>Casa y terreno</v>
          </cell>
          <cell r="D1" t="str">
            <v>Otorgamiento de crédito</v>
          </cell>
          <cell r="O1" t="str">
            <v>Si</v>
          </cell>
          <cell r="P1" t="str">
            <v>Residencial</v>
          </cell>
          <cell r="Q1" t="str">
            <v>Sub-oferta</v>
          </cell>
          <cell r="R1" t="str">
            <v>Alta</v>
          </cell>
          <cell r="U1" t="str">
            <v>Antigua</v>
          </cell>
          <cell r="V1" t="str">
            <v>Excelente</v>
          </cell>
          <cell r="W1" t="str">
            <v>AZUAY</v>
          </cell>
          <cell r="X1" t="str">
            <v>Si</v>
          </cell>
          <cell r="Y1" t="str">
            <v>Ruinoso</v>
          </cell>
          <cell r="Z1" t="str">
            <v>Obsoleto</v>
          </cell>
          <cell r="AB1" t="str">
            <v>Hormigón armado</v>
          </cell>
          <cell r="AD1" t="str">
            <v>CUENCA</v>
          </cell>
          <cell r="AE1" t="str">
            <v>CUENCA, CABECERA CANTONAL Y CAPITAL PROVINCIAL.</v>
          </cell>
          <cell r="AI1" t="str">
            <v>Norte</v>
          </cell>
          <cell r="AJ1" t="str">
            <v>Este</v>
          </cell>
          <cell r="AK1" t="str">
            <v>Urbano</v>
          </cell>
          <cell r="AL1" t="str">
            <v>Alto</v>
          </cell>
          <cell r="AM1" t="str">
            <v>Inmediata</v>
          </cell>
          <cell r="AN1" t="str">
            <v>Estable</v>
          </cell>
        </row>
        <row r="2">
          <cell r="B2" t="str">
            <v>Pública</v>
          </cell>
          <cell r="C2" t="str">
            <v>Terreno</v>
          </cell>
          <cell r="D2" t="str">
            <v>Reestructuración de crédito</v>
          </cell>
          <cell r="O2" t="str">
            <v>No</v>
          </cell>
          <cell r="P2" t="str">
            <v>Comercial</v>
          </cell>
          <cell r="Q2" t="str">
            <v>Balance</v>
          </cell>
          <cell r="R2" t="str">
            <v>Media - Alta</v>
          </cell>
          <cell r="U2" t="str">
            <v>Moderna</v>
          </cell>
          <cell r="V2" t="str">
            <v>Muy buena</v>
          </cell>
          <cell r="W2" t="str">
            <v>BOLIVAR</v>
          </cell>
          <cell r="X2" t="str">
            <v>No</v>
          </cell>
          <cell r="Y2" t="str">
            <v>Malo</v>
          </cell>
          <cell r="Z2" t="str">
            <v>Adecuado a su época</v>
          </cell>
          <cell r="AB2" t="str">
            <v>Metálico</v>
          </cell>
          <cell r="AD2" t="str">
            <v>GIRÓN</v>
          </cell>
          <cell r="AE2" t="str">
            <v>BELLAVISTA</v>
          </cell>
          <cell r="AI2" t="str">
            <v>Sur</v>
          </cell>
          <cell r="AJ2" t="str">
            <v>Oeste</v>
          </cell>
          <cell r="AK2" t="str">
            <v>Sub urbano</v>
          </cell>
          <cell r="AL2" t="str">
            <v>Medio Alto</v>
          </cell>
          <cell r="AM2" t="str">
            <v>Mediata</v>
          </cell>
          <cell r="AN2" t="str">
            <v>No Estable</v>
          </cell>
        </row>
        <row r="3">
          <cell r="B3" t="str">
            <v>Otra naturaleza</v>
          </cell>
          <cell r="C3" t="str">
            <v>Departamento, suites u otros en propiedad horizontal</v>
          </cell>
          <cell r="D3" t="str">
            <v>Dación en pago</v>
          </cell>
          <cell r="P3" t="str">
            <v>Industrial</v>
          </cell>
          <cell r="Q3" t="str">
            <v>Sobre-oferta</v>
          </cell>
          <cell r="R3" t="str">
            <v>Media</v>
          </cell>
          <cell r="U3" t="str">
            <v>Mixta</v>
          </cell>
          <cell r="V3" t="str">
            <v>Buena</v>
          </cell>
          <cell r="W3" t="str">
            <v>CAÑAR</v>
          </cell>
          <cell r="Y3" t="str">
            <v>Regular</v>
          </cell>
          <cell r="Z3" t="str">
            <v>Deficiente</v>
          </cell>
          <cell r="AB3" t="str">
            <v>Ladrillo / Bloque</v>
          </cell>
          <cell r="AD3" t="str">
            <v>GUALACEO</v>
          </cell>
          <cell r="AE3" t="str">
            <v>CAÑARIBAMBA</v>
          </cell>
          <cell r="AK3" t="str">
            <v>Rural</v>
          </cell>
          <cell r="AL3" t="str">
            <v>Medio</v>
          </cell>
          <cell r="AM3" t="str">
            <v>Largo Plazo</v>
          </cell>
        </row>
        <row r="4">
          <cell r="C4" t="str">
            <v>Oficinas, locales comerciales, consultorios y otros de uso comercial</v>
          </cell>
          <cell r="D4" t="str">
            <v>Adjudicación</v>
          </cell>
          <cell r="P4" t="str">
            <v>Agrícola</v>
          </cell>
          <cell r="R4" t="str">
            <v>Baja</v>
          </cell>
          <cell r="V4" t="str">
            <v>Regular</v>
          </cell>
          <cell r="W4" t="str">
            <v>CARCHI</v>
          </cell>
          <cell r="Y4" t="str">
            <v>Bueno</v>
          </cell>
          <cell r="Z4" t="str">
            <v>Inadecuado</v>
          </cell>
          <cell r="AB4" t="str">
            <v>Madera</v>
          </cell>
          <cell r="AD4" t="str">
            <v>NABÓN</v>
          </cell>
          <cell r="AE4" t="str">
            <v>EL BATÁN</v>
          </cell>
          <cell r="AL4" t="str">
            <v>Bajo</v>
          </cell>
        </row>
        <row r="5">
          <cell r="C5" t="str">
            <v>Galpones, naves industriales y otros de uso industriales</v>
          </cell>
          <cell r="D5" t="str">
            <v>Otros</v>
          </cell>
          <cell r="P5" t="str">
            <v>Mixto</v>
          </cell>
          <cell r="V5" t="str">
            <v>Mala</v>
          </cell>
          <cell r="W5" t="str">
            <v>COTOPAXI</v>
          </cell>
          <cell r="Y5" t="str">
            <v>Muy bueno</v>
          </cell>
          <cell r="Z5" t="str">
            <v>Adecuado</v>
          </cell>
          <cell r="AB5" t="str">
            <v>Adobe / Tapial</v>
          </cell>
          <cell r="AD5" t="str">
            <v>PAUTE</v>
          </cell>
          <cell r="AE5" t="str">
            <v>EL SAGRARIO</v>
          </cell>
        </row>
        <row r="6">
          <cell r="C6" t="str">
            <v>Embarcaciones, aeronaves (naves marítimas, fluviales o aéreas) y otros bienes muebles susceptibles de hipoteca</v>
          </cell>
          <cell r="P6" t="str">
            <v>Otros</v>
          </cell>
          <cell r="V6" t="str">
            <v>Deficiente</v>
          </cell>
          <cell r="W6" t="str">
            <v>CHIMBORAZO</v>
          </cell>
          <cell r="Y6" t="str">
            <v>Nuevo</v>
          </cell>
          <cell r="Z6" t="str">
            <v>Funcional</v>
          </cell>
          <cell r="AB6" t="str">
            <v>Mixto</v>
          </cell>
          <cell r="AD6" t="str">
            <v>PUCARÁ</v>
          </cell>
          <cell r="AE6" t="str">
            <v>EL VECINO</v>
          </cell>
        </row>
        <row r="7">
          <cell r="W7" t="str">
            <v>EL ORO</v>
          </cell>
          <cell r="Y7" t="str">
            <v>Recientemente remodelado</v>
          </cell>
          <cell r="Z7" t="str">
            <v xml:space="preserve">Bueno </v>
          </cell>
          <cell r="AB7" t="str">
            <v>Otros</v>
          </cell>
          <cell r="AD7" t="str">
            <v>SAN FERNANDO</v>
          </cell>
          <cell r="AE7" t="str">
            <v>GIL RAMÍREZ DÁVALOS</v>
          </cell>
        </row>
        <row r="8">
          <cell r="W8" t="str">
            <v>ESMERALDAS</v>
          </cell>
          <cell r="Y8" t="str">
            <v>Reconstruido</v>
          </cell>
          <cell r="Z8" t="str">
            <v>Excelente</v>
          </cell>
          <cell r="AD8" t="str">
            <v>SANTA ISABEL</v>
          </cell>
          <cell r="AE8" t="str">
            <v>HUAYNACÁPAC</v>
          </cell>
        </row>
        <row r="9">
          <cell r="W9" t="str">
            <v>GUAYAS</v>
          </cell>
          <cell r="AD9" t="str">
            <v>SIGSIG</v>
          </cell>
          <cell r="AE9" t="str">
            <v>MACHÁNGARA</v>
          </cell>
        </row>
        <row r="10">
          <cell r="W10" t="str">
            <v>IMBABURA</v>
          </cell>
          <cell r="AD10" t="str">
            <v>OÑA</v>
          </cell>
          <cell r="AE10" t="str">
            <v>MONAY</v>
          </cell>
        </row>
        <row r="11">
          <cell r="W11" t="str">
            <v>LOJA</v>
          </cell>
          <cell r="AD11" t="str">
            <v>CHORDELEG</v>
          </cell>
          <cell r="AE11" t="str">
            <v>SAN BLAS</v>
          </cell>
        </row>
        <row r="12">
          <cell r="W12" t="str">
            <v>LOS RIOS</v>
          </cell>
          <cell r="AD12" t="str">
            <v>EL PAN</v>
          </cell>
          <cell r="AE12" t="str">
            <v>SAN SEBASTIÁN</v>
          </cell>
        </row>
        <row r="13">
          <cell r="W13" t="str">
            <v>MANABI</v>
          </cell>
          <cell r="AD13" t="str">
            <v>SEVILLA DE ORO</v>
          </cell>
          <cell r="AE13" t="str">
            <v>SUCRE</v>
          </cell>
        </row>
        <row r="14">
          <cell r="W14" t="str">
            <v>MORONA SANTIAGO</v>
          </cell>
          <cell r="AD14" t="str">
            <v>GUACHAPALA</v>
          </cell>
          <cell r="AE14" t="str">
            <v xml:space="preserve">TOTORACOCHA </v>
          </cell>
        </row>
        <row r="15">
          <cell r="W15" t="str">
            <v>NAPO</v>
          </cell>
          <cell r="AD15" t="str">
            <v>CAMILO PONCE ENRÍQUEZ</v>
          </cell>
          <cell r="AE15" t="str">
            <v>YANUNCAY</v>
          </cell>
        </row>
        <row r="16">
          <cell r="W16" t="str">
            <v>PASTAZA</v>
          </cell>
          <cell r="AD16" t="str">
            <v>GUARANDA</v>
          </cell>
          <cell r="AE16" t="str">
            <v>HERMANO MIGUEL</v>
          </cell>
        </row>
        <row r="17">
          <cell r="W17" t="str">
            <v>PICHINCHA</v>
          </cell>
          <cell r="AD17" t="str">
            <v>CHILLANES</v>
          </cell>
          <cell r="AE17" t="str">
            <v>BAÑOS</v>
          </cell>
        </row>
        <row r="18">
          <cell r="W18" t="str">
            <v>TUNGURAHUA</v>
          </cell>
          <cell r="AD18" t="str">
            <v>CHIMBO</v>
          </cell>
          <cell r="AE18" t="str">
            <v>CUMBE</v>
          </cell>
        </row>
        <row r="19">
          <cell r="W19" t="str">
            <v>ZAMORA CHINCHIPE</v>
          </cell>
          <cell r="AD19" t="str">
            <v>ECHEANDÍA</v>
          </cell>
          <cell r="AE19" t="str">
            <v>CHAUCHA</v>
          </cell>
        </row>
        <row r="20">
          <cell r="W20" t="str">
            <v>GALAPAGOS</v>
          </cell>
          <cell r="AD20" t="str">
            <v>SAN MIGUEL</v>
          </cell>
          <cell r="AE20" t="str">
            <v xml:space="preserve">CHECA (JIDCAY) </v>
          </cell>
        </row>
        <row r="21">
          <cell r="W21" t="str">
            <v>SUCUMBIOS</v>
          </cell>
          <cell r="AD21" t="str">
            <v>CALUMA</v>
          </cell>
          <cell r="AE21" t="str">
            <v>CHIQUINTAD</v>
          </cell>
        </row>
        <row r="22">
          <cell r="W22" t="str">
            <v>ORELLANA</v>
          </cell>
          <cell r="AD22" t="str">
            <v>LAS NAVES</v>
          </cell>
          <cell r="AE22" t="str">
            <v>LLACAO</v>
          </cell>
        </row>
        <row r="23">
          <cell r="W23" t="str">
            <v>SANTO DOMINGO DE LOS TSACHILAS</v>
          </cell>
          <cell r="AD23" t="str">
            <v>AZOGUES</v>
          </cell>
          <cell r="AE23" t="str">
            <v>MOLLETURO</v>
          </cell>
        </row>
        <row r="24">
          <cell r="W24" t="str">
            <v>SANTA ELENA</v>
          </cell>
          <cell r="AD24" t="str">
            <v>BIBLIÁN</v>
          </cell>
          <cell r="AE24" t="str">
            <v>NULTI</v>
          </cell>
        </row>
        <row r="25">
          <cell r="AD25" t="str">
            <v>CAÑAR</v>
          </cell>
          <cell r="AE25" t="str">
            <v xml:space="preserve">OCTAVIO CORDERO PALACIOS (SANTA ROSA) </v>
          </cell>
        </row>
        <row r="26">
          <cell r="AD26" t="str">
            <v>LA TRONCAL</v>
          </cell>
          <cell r="AE26" t="str">
            <v>PACCHA</v>
          </cell>
        </row>
        <row r="27">
          <cell r="AD27" t="str">
            <v>EL TAMBO</v>
          </cell>
          <cell r="AE27" t="str">
            <v>QUINGEO</v>
          </cell>
        </row>
        <row r="28">
          <cell r="AD28" t="str">
            <v>DÉELEG</v>
          </cell>
          <cell r="AE28" t="str">
            <v>RICAURTE</v>
          </cell>
        </row>
        <row r="29">
          <cell r="AD29" t="str">
            <v>SUSCAL</v>
          </cell>
          <cell r="AE29" t="str">
            <v>SAN JOAQUÍN</v>
          </cell>
        </row>
        <row r="30">
          <cell r="AD30" t="str">
            <v>TULCÁN</v>
          </cell>
          <cell r="AE30" t="str">
            <v>SANTA ANA</v>
          </cell>
        </row>
        <row r="31">
          <cell r="AD31" t="str">
            <v>BOLÍVAR</v>
          </cell>
          <cell r="AE31" t="str">
            <v>SAYAUSÍ</v>
          </cell>
        </row>
        <row r="32">
          <cell r="AD32" t="str">
            <v>ESPEJO</v>
          </cell>
          <cell r="AE32" t="str">
            <v>SIDCAY</v>
          </cell>
        </row>
        <row r="33">
          <cell r="AD33" t="str">
            <v>MIRA</v>
          </cell>
          <cell r="AE33" t="str">
            <v>SININCAY</v>
          </cell>
        </row>
        <row r="34">
          <cell r="AD34" t="str">
            <v>MONTÚFAR</v>
          </cell>
          <cell r="AE34" t="str">
            <v>TARQUI</v>
          </cell>
        </row>
        <row r="35">
          <cell r="AD35" t="str">
            <v>SAN PEDRO DE HUACA</v>
          </cell>
          <cell r="AE35" t="str">
            <v>TURI</v>
          </cell>
        </row>
        <row r="36">
          <cell r="AD36" t="str">
            <v>LATACUNGA</v>
          </cell>
          <cell r="AE36" t="str">
            <v>VALLE</v>
          </cell>
        </row>
        <row r="37">
          <cell r="AD37" t="str">
            <v>LA MANÁ</v>
          </cell>
          <cell r="AE37" t="str">
            <v>VICTORIA DEL PORTETE (IRQUIS)</v>
          </cell>
        </row>
        <row r="38">
          <cell r="AD38" t="str">
            <v>PANGUA</v>
          </cell>
          <cell r="AE38" t="str">
            <v>GIRÓN, CABECERA CANTONAL</v>
          </cell>
        </row>
        <row r="39">
          <cell r="AD39" t="str">
            <v>PUJILÍ</v>
          </cell>
          <cell r="AE39" t="str">
            <v>ASUNCIÓN</v>
          </cell>
        </row>
        <row r="40">
          <cell r="AD40" t="str">
            <v>SALCEDO</v>
          </cell>
          <cell r="AE40" t="str">
            <v>SAN GERARDO</v>
          </cell>
        </row>
        <row r="41">
          <cell r="AD41" t="str">
            <v>SAQUISILÍ</v>
          </cell>
          <cell r="AE41" t="str">
            <v>GUALACEO, CABECERA CANTONAL</v>
          </cell>
        </row>
        <row r="42">
          <cell r="AD42" t="str">
            <v>SIGCHOS</v>
          </cell>
          <cell r="AE42" t="str">
            <v>*CHORDELEG</v>
          </cell>
        </row>
        <row r="43">
          <cell r="AD43" t="str">
            <v>RIOBAMBA</v>
          </cell>
          <cell r="AE43" t="str">
            <v xml:space="preserve">DANIEL CÓRDOVA TORAL (EL ORIENTE) </v>
          </cell>
        </row>
        <row r="44">
          <cell r="AD44" t="str">
            <v>ALAUSÍ</v>
          </cell>
          <cell r="AE44" t="str">
            <v>JADÁN</v>
          </cell>
        </row>
        <row r="45">
          <cell r="AD45" t="str">
            <v>COLTA</v>
          </cell>
          <cell r="AE45" t="str">
            <v>MARIANO MORENO</v>
          </cell>
        </row>
        <row r="46">
          <cell r="AD46" t="str">
            <v>CHAMBO</v>
          </cell>
          <cell r="AE46" t="str">
            <v>*PRINCIPAL</v>
          </cell>
        </row>
        <row r="47">
          <cell r="AD47" t="str">
            <v>CHUNCHI</v>
          </cell>
          <cell r="AE47" t="str">
            <v>REMIGIO CRESPO TORAL (GÚLAG)</v>
          </cell>
        </row>
        <row r="48">
          <cell r="AD48" t="str">
            <v>GUAMOTE</v>
          </cell>
          <cell r="AE48" t="str">
            <v>SAN JUAN</v>
          </cell>
        </row>
        <row r="49">
          <cell r="AD49" t="str">
            <v>GUANO</v>
          </cell>
          <cell r="AE49" t="str">
            <v>ZHIDMAD</v>
          </cell>
        </row>
        <row r="50">
          <cell r="AD50" t="str">
            <v>PALLATANGA</v>
          </cell>
          <cell r="AE50" t="str">
            <v>LUIS CORDERO VEGA</v>
          </cell>
        </row>
        <row r="51">
          <cell r="AD51" t="str">
            <v>PENIPE</v>
          </cell>
          <cell r="AE51" t="str">
            <v>SIMÓN BOLÍVAR (CAB. EN GAÑANZOL)</v>
          </cell>
        </row>
        <row r="52">
          <cell r="AD52" t="str">
            <v>CUMANDÁ</v>
          </cell>
          <cell r="AE52" t="str">
            <v>NABÓN, CABECERA CANTONAL</v>
          </cell>
        </row>
        <row r="53">
          <cell r="AD53" t="str">
            <v>MACHALA</v>
          </cell>
          <cell r="AE53" t="str">
            <v>COCHAPATA</v>
          </cell>
        </row>
        <row r="54">
          <cell r="AD54" t="str">
            <v>ARENILLAS</v>
          </cell>
          <cell r="AE54" t="str">
            <v xml:space="preserve">EL PROGRESO (CAB.EN ZHOTA) </v>
          </cell>
        </row>
        <row r="55">
          <cell r="AD55" t="str">
            <v>ATAHUALPA</v>
          </cell>
          <cell r="AE55" t="str">
            <v>LAS NIEVES (CHAYA)</v>
          </cell>
        </row>
        <row r="56">
          <cell r="AD56" t="str">
            <v>BALSAS</v>
          </cell>
          <cell r="AE56" t="str">
            <v>*OÑA</v>
          </cell>
        </row>
        <row r="57">
          <cell r="AD57" t="str">
            <v>CHILLA</v>
          </cell>
          <cell r="AE57" t="str">
            <v>*LA PAZ</v>
          </cell>
        </row>
        <row r="58">
          <cell r="AD58" t="str">
            <v>EL GUABO</v>
          </cell>
          <cell r="AE58" t="str">
            <v>PAUTE, CABECERA CANTONAL</v>
          </cell>
        </row>
        <row r="59">
          <cell r="AD59" t="str">
            <v>HUAQUILLAS</v>
          </cell>
          <cell r="AE59" t="str">
            <v>*AMALUZA</v>
          </cell>
        </row>
        <row r="60">
          <cell r="AD60" t="str">
            <v>MARCABELÍ</v>
          </cell>
          <cell r="AE60" t="str">
            <v xml:space="preserve">BULÁN (JOSÉ VÍCTOR IZQUIERDO) </v>
          </cell>
        </row>
        <row r="61">
          <cell r="AD61" t="str">
            <v>PASAJE</v>
          </cell>
          <cell r="AE61" t="str">
            <v xml:space="preserve">CHICÁN (GUILLERMO ORTEGA) </v>
          </cell>
        </row>
        <row r="62">
          <cell r="AD62" t="str">
            <v>PIÑAS</v>
          </cell>
          <cell r="AE62" t="str">
            <v xml:space="preserve">EL CABO  </v>
          </cell>
        </row>
        <row r="63">
          <cell r="AD63" t="str">
            <v>PORTOVELO</v>
          </cell>
          <cell r="AE63" t="str">
            <v>*GUACHAPALA</v>
          </cell>
        </row>
        <row r="64">
          <cell r="AD64" t="str">
            <v>SANTA ROSA</v>
          </cell>
          <cell r="AE64" t="str">
            <v>GUARAINAG</v>
          </cell>
        </row>
        <row r="65">
          <cell r="AD65" t="str">
            <v>ZARUMA</v>
          </cell>
          <cell r="AE65" t="str">
            <v>*PALMAS</v>
          </cell>
        </row>
        <row r="66">
          <cell r="AD66" t="str">
            <v>LAS LAJAS</v>
          </cell>
          <cell r="AE66" t="str">
            <v>*PAN</v>
          </cell>
        </row>
        <row r="67">
          <cell r="AD67" t="str">
            <v>ESMERALDAS</v>
          </cell>
          <cell r="AE67" t="str">
            <v xml:space="preserve">SAN CRISTÓBAL (CARLOS ORDÓÑEZ LAZO) </v>
          </cell>
        </row>
        <row r="68">
          <cell r="AD68" t="str">
            <v>ELOY ALFARO</v>
          </cell>
          <cell r="AE68" t="str">
            <v>*SEVILLA DE ORO</v>
          </cell>
        </row>
        <row r="69">
          <cell r="AD69" t="str">
            <v>MUISNE</v>
          </cell>
          <cell r="AE69" t="str">
            <v>TOMEBAMBA</v>
          </cell>
        </row>
        <row r="70">
          <cell r="AD70" t="str">
            <v>QUININDÉ</v>
          </cell>
          <cell r="AE70" t="str">
            <v>DUG DUG</v>
          </cell>
        </row>
        <row r="71">
          <cell r="AD71" t="str">
            <v>SAN LORENZO</v>
          </cell>
          <cell r="AE71" t="str">
            <v>PUCARÁ, CABECERA CANTONAL</v>
          </cell>
        </row>
        <row r="72">
          <cell r="AD72" t="str">
            <v>ATACAMES</v>
          </cell>
          <cell r="AE72" t="str">
            <v xml:space="preserve">*CAMILO PONCE ENRÍQUEZ (CAB. EN RÍO 7 DE MOLLEPONGO) </v>
          </cell>
        </row>
        <row r="73">
          <cell r="AD73" t="str">
            <v>RIOVERDE</v>
          </cell>
          <cell r="AE73" t="str">
            <v>SAN RAFAEL DE SHARUG</v>
          </cell>
        </row>
        <row r="74">
          <cell r="AD74" t="str">
            <v>LA CONCORDIA</v>
          </cell>
          <cell r="AE74" t="str">
            <v>SAN FERNANDO, CABECERA CANTONAL</v>
          </cell>
        </row>
        <row r="75">
          <cell r="AD75" t="str">
            <v>GUAYAQUIL</v>
          </cell>
          <cell r="AE75" t="str">
            <v>CHUMBLÍN</v>
          </cell>
        </row>
        <row r="76">
          <cell r="AD76" t="str">
            <v>ALFREDO BAQUERIZO MORENO (JUJÁN)</v>
          </cell>
          <cell r="AE76" t="str">
            <v>SANTA ISABEL (CHAGUARURCO), CABECERA CANTONAL</v>
          </cell>
        </row>
        <row r="77">
          <cell r="AD77" t="str">
            <v>BALAO</v>
          </cell>
          <cell r="AE77" t="str">
            <v xml:space="preserve">ABDÓN CALDERÓN  (LA UNIÓN) </v>
          </cell>
        </row>
        <row r="78">
          <cell r="AD78" t="str">
            <v>BALZAR</v>
          </cell>
          <cell r="AE78" t="str">
            <v>**EL CARMEN DE PIJILÍ</v>
          </cell>
        </row>
        <row r="79">
          <cell r="AD79" t="str">
            <v>COLIMES</v>
          </cell>
          <cell r="AE79" t="str">
            <v>ZHAGLLI (SHAGLLI)</v>
          </cell>
        </row>
        <row r="80">
          <cell r="AD80" t="str">
            <v>DAULE</v>
          </cell>
          <cell r="AE80" t="str">
            <v>SAN SALVADOR DE CAÑARIBAMBA</v>
          </cell>
        </row>
        <row r="81">
          <cell r="AD81" t="str">
            <v>DURÁN</v>
          </cell>
          <cell r="AE81" t="str">
            <v>SIGSIG, CABECERA CANTONAL</v>
          </cell>
        </row>
        <row r="82">
          <cell r="AD82" t="str">
            <v>EL EMPALME</v>
          </cell>
          <cell r="AE82" t="str">
            <v xml:space="preserve">CUCHIL (CUTCHIL) </v>
          </cell>
        </row>
        <row r="83">
          <cell r="AD83" t="str">
            <v>EL TRIUNFO</v>
          </cell>
          <cell r="AE83" t="str">
            <v>GIMA</v>
          </cell>
        </row>
        <row r="84">
          <cell r="AD84" t="str">
            <v>MILAGRO</v>
          </cell>
          <cell r="AE84" t="str">
            <v>GUEL</v>
          </cell>
        </row>
        <row r="85">
          <cell r="AD85" t="str">
            <v>NARANJAL</v>
          </cell>
          <cell r="AE85" t="str">
            <v>LUDO</v>
          </cell>
        </row>
        <row r="86">
          <cell r="AD86" t="str">
            <v>NARANJITO</v>
          </cell>
          <cell r="AE86" t="str">
            <v>SAN BARTOLOMÉ</v>
          </cell>
        </row>
        <row r="87">
          <cell r="AD87" t="str">
            <v>PALESTINA</v>
          </cell>
          <cell r="AE87" t="str">
            <v>SAN JOSÉ DE RARANGA</v>
          </cell>
        </row>
        <row r="88">
          <cell r="AD88" t="str">
            <v>PEDRO CARBO</v>
          </cell>
          <cell r="AE88" t="str">
            <v>SAN FELIPE DE OÑA CABECERA CANTONAL</v>
          </cell>
        </row>
        <row r="89">
          <cell r="AD89" t="str">
            <v>SAMBORONDÓN</v>
          </cell>
          <cell r="AE89" t="str">
            <v>SUSUDEL</v>
          </cell>
        </row>
        <row r="90">
          <cell r="AD90" t="str">
            <v>SANTA LUCÍA</v>
          </cell>
          <cell r="AE90" t="str">
            <v>CHORDELEG, CABECERA CANTONAL</v>
          </cell>
        </row>
        <row r="91">
          <cell r="AD91" t="str">
            <v>SALITRE (URBINA JADO)</v>
          </cell>
          <cell r="AE91" t="str">
            <v>PRINCIPAL</v>
          </cell>
        </row>
        <row r="92">
          <cell r="AD92" t="str">
            <v>SAN JACINTO DE YAGUACHI</v>
          </cell>
          <cell r="AE92" t="str">
            <v>LA UNIÓN</v>
          </cell>
        </row>
        <row r="93">
          <cell r="AD93" t="str">
            <v>PLAYAS</v>
          </cell>
          <cell r="AE93" t="str">
            <v xml:space="preserve">LUIS GALARZA ORELLANA (CAB.EN DELEGSOL) </v>
          </cell>
        </row>
        <row r="94">
          <cell r="AD94" t="str">
            <v>SIMÓN BOLÍVAR</v>
          </cell>
          <cell r="AE94" t="str">
            <v>SAN MARTÍN DE PUZHIO</v>
          </cell>
        </row>
        <row r="95">
          <cell r="AD95" t="str">
            <v>CORONEL MARCELINO MARIDUEÑA</v>
          </cell>
          <cell r="AE95" t="str">
            <v>EL PAN, CABECERA CANTONAL</v>
          </cell>
        </row>
        <row r="96">
          <cell r="AD96" t="str">
            <v>LOMAS DE SARGENTILLO</v>
          </cell>
          <cell r="AE96" t="str">
            <v xml:space="preserve">*AMALUZA </v>
          </cell>
        </row>
        <row r="97">
          <cell r="AD97" t="str">
            <v>NOBOL</v>
          </cell>
          <cell r="AE97" t="str">
            <v>*PALMAS</v>
          </cell>
        </row>
        <row r="98">
          <cell r="AD98" t="str">
            <v>GENERAL ANTONIO ELIZALDE (BUCAY)</v>
          </cell>
          <cell r="AE98" t="str">
            <v>SAN VICENTE</v>
          </cell>
        </row>
        <row r="99">
          <cell r="AD99" t="str">
            <v>ISIDRO AYORA</v>
          </cell>
          <cell r="AE99" t="str">
            <v>SEVILLA DE ORO, CABECERA CANTONAL</v>
          </cell>
        </row>
        <row r="100">
          <cell r="AD100" t="str">
            <v>IBARRA</v>
          </cell>
          <cell r="AE100" t="str">
            <v>AMALUZA</v>
          </cell>
        </row>
        <row r="101">
          <cell r="AD101" t="str">
            <v>ANTONIO ANTE</v>
          </cell>
          <cell r="AE101" t="str">
            <v>PALMAS</v>
          </cell>
        </row>
        <row r="102">
          <cell r="AD102" t="str">
            <v>COTACACHI</v>
          </cell>
          <cell r="AE102" t="str">
            <v>GUACHAPALA, CABECERA CANTONAL</v>
          </cell>
        </row>
        <row r="103">
          <cell r="AD103" t="str">
            <v>OTAVALO</v>
          </cell>
          <cell r="AE103" t="str">
            <v>CAMILO PONCE ENRÍQUEZ, CABECERA CANTONAL</v>
          </cell>
        </row>
        <row r="104">
          <cell r="AD104" t="str">
            <v>PIMAMPIRO</v>
          </cell>
          <cell r="AE104" t="str">
            <v>**EL CARMEN DE PIJILÍ</v>
          </cell>
        </row>
        <row r="105">
          <cell r="AD105" t="str">
            <v>SAN MIGUEL DE URCUQUÍ</v>
          </cell>
          <cell r="AE105" t="str">
            <v>GUARANDA, CABECERA CANTONAL Y CAPITAL PROVINCIAL</v>
          </cell>
        </row>
        <row r="106">
          <cell r="AD106" t="str">
            <v xml:space="preserve">LOJA </v>
          </cell>
          <cell r="AE106" t="str">
            <v>ÁNGEL POLIBIO CHÁVES</v>
          </cell>
        </row>
        <row r="107">
          <cell r="AD107" t="str">
            <v xml:space="preserve">CALVAS </v>
          </cell>
          <cell r="AE107" t="str">
            <v>GABRIEL IGNACIO VEINTIMILLA</v>
          </cell>
        </row>
        <row r="108">
          <cell r="AD108" t="str">
            <v xml:space="preserve">CATAMAYO </v>
          </cell>
          <cell r="AE108" t="str">
            <v>GUANUJO</v>
          </cell>
        </row>
        <row r="109">
          <cell r="AD109" t="str">
            <v xml:space="preserve">CELICA </v>
          </cell>
          <cell r="AE109" t="str">
            <v>FACUNDO VELA</v>
          </cell>
        </row>
        <row r="110">
          <cell r="AD110" t="str">
            <v xml:space="preserve">CHAGUARPAMBA </v>
          </cell>
          <cell r="AE110" t="str">
            <v>* GUANUJO</v>
          </cell>
        </row>
        <row r="111">
          <cell r="AD111" t="str">
            <v xml:space="preserve">ESPÍNDOLA </v>
          </cell>
          <cell r="AE111" t="str">
            <v>JULIO E. MORENO (CATANAHUÁN GRANDE)</v>
          </cell>
        </row>
        <row r="112">
          <cell r="AD112" t="str">
            <v xml:space="preserve">GONZANAMÁ </v>
          </cell>
          <cell r="AE112" t="str">
            <v>*LAS NAVES</v>
          </cell>
        </row>
        <row r="113">
          <cell r="AD113" t="str">
            <v xml:space="preserve">MACARÁ </v>
          </cell>
          <cell r="AE113" t="str">
            <v>SALINAS</v>
          </cell>
        </row>
        <row r="114">
          <cell r="AD114" t="str">
            <v>PALTAS</v>
          </cell>
          <cell r="AE114" t="str">
            <v>SAN LORENZO</v>
          </cell>
        </row>
        <row r="115">
          <cell r="AD115" t="str">
            <v>PUYANGO</v>
          </cell>
          <cell r="AE115" t="str">
            <v>SAN SIMÓN (YACOTO)</v>
          </cell>
        </row>
        <row r="116">
          <cell r="AD116" t="str">
            <v>SARAGURO</v>
          </cell>
          <cell r="AE116" t="str">
            <v>SANTA FÉ (SANTA FÉ)</v>
          </cell>
        </row>
        <row r="117">
          <cell r="AD117" t="str">
            <v>SOZORANGA</v>
          </cell>
          <cell r="AE117" t="str">
            <v>SIMIÁTUG</v>
          </cell>
        </row>
        <row r="118">
          <cell r="AD118" t="str">
            <v>ZAPOTILLO</v>
          </cell>
          <cell r="AE118" t="str">
            <v>SAN LUIS DE PAMBIL</v>
          </cell>
        </row>
        <row r="119">
          <cell r="AD119" t="str">
            <v>PINDAL</v>
          </cell>
          <cell r="AE119" t="str">
            <v>CHILLANES, CABECERA CANTONAL</v>
          </cell>
        </row>
        <row r="120">
          <cell r="AD120" t="str">
            <v>QUILANGA</v>
          </cell>
          <cell r="AE120" t="str">
            <v>SAN JOSÉ DEL TAMBO (TAMBOPAMBA)</v>
          </cell>
        </row>
        <row r="121">
          <cell r="AD121" t="str">
            <v>OLMEDO</v>
          </cell>
          <cell r="AE121" t="str">
            <v>SAN JOSÉ DE CHIMBO, CABECERA CANTONAL</v>
          </cell>
        </row>
        <row r="122">
          <cell r="AD122" t="str">
            <v xml:space="preserve">BABAHOYO </v>
          </cell>
          <cell r="AE122" t="str">
            <v xml:space="preserve">ASUNCIÓN (ASANCOTO) </v>
          </cell>
        </row>
        <row r="123">
          <cell r="AD123" t="str">
            <v xml:space="preserve">BABA </v>
          </cell>
          <cell r="AE123" t="str">
            <v>*CALUMA</v>
          </cell>
        </row>
        <row r="124">
          <cell r="AD124" t="str">
            <v xml:space="preserve">MONTALVO </v>
          </cell>
          <cell r="AE124" t="str">
            <v>MAGDALENA (CHAPACOTO)</v>
          </cell>
        </row>
        <row r="125">
          <cell r="AD125" t="str">
            <v>PUEBLOVIEJO</v>
          </cell>
          <cell r="AE125" t="str">
            <v>SAN SEBASTIÁN</v>
          </cell>
        </row>
        <row r="126">
          <cell r="AD126" t="str">
            <v xml:space="preserve">QUEVEDO </v>
          </cell>
          <cell r="AE126" t="str">
            <v>TELIMBELA</v>
          </cell>
        </row>
        <row r="127">
          <cell r="AD127" t="str">
            <v>URDANETA</v>
          </cell>
          <cell r="AE127" t="str">
            <v>ECHEANDÍA, CABECERA CANTONAL</v>
          </cell>
        </row>
        <row r="128">
          <cell r="AD128" t="str">
            <v>VENTANAS</v>
          </cell>
          <cell r="AE128" t="str">
            <v>SAN MIGUEL, CABECERA CANTONAL</v>
          </cell>
        </row>
        <row r="129">
          <cell r="AD129" t="str">
            <v>VINCES</v>
          </cell>
          <cell r="AE129" t="str">
            <v>BALSAPAMBA</v>
          </cell>
        </row>
        <row r="130">
          <cell r="AD130" t="str">
            <v>PALENQUE</v>
          </cell>
          <cell r="AE130" t="str">
            <v>BILOVÁN</v>
          </cell>
        </row>
        <row r="131">
          <cell r="AD131" t="str">
            <v>BUENA FÉ</v>
          </cell>
          <cell r="AE131" t="str">
            <v>RÉGULO DE MORA</v>
          </cell>
        </row>
        <row r="132">
          <cell r="AD132" t="str">
            <v>VALENCIA</v>
          </cell>
          <cell r="AE132" t="str">
            <v>SAN PABLO  (SAN PABLO DE ATENAS)</v>
          </cell>
        </row>
        <row r="133">
          <cell r="AD133" t="str">
            <v>MOCACHE</v>
          </cell>
          <cell r="AE133" t="str">
            <v>SANTIAGO</v>
          </cell>
        </row>
        <row r="134">
          <cell r="AD134" t="str">
            <v>QUINSALOMA</v>
          </cell>
          <cell r="AE134" t="str">
            <v>SAN VICENTE</v>
          </cell>
        </row>
        <row r="135">
          <cell r="AD135" t="str">
            <v xml:space="preserve">PORTOVIEJO </v>
          </cell>
          <cell r="AE135" t="str">
            <v>CALUMA, CABECERA CANTONAL</v>
          </cell>
        </row>
        <row r="136">
          <cell r="AD136" t="str">
            <v xml:space="preserve">BOLÍVAR </v>
          </cell>
          <cell r="AE136" t="str">
            <v>LAS NAVES, CABECERA CANTONAL</v>
          </cell>
        </row>
        <row r="137">
          <cell r="AD137" t="str">
            <v xml:space="preserve">CHONE </v>
          </cell>
          <cell r="AE137" t="str">
            <v>LAS MERCEDES</v>
          </cell>
        </row>
        <row r="138">
          <cell r="AD138" t="str">
            <v xml:space="preserve">EL CARMEN </v>
          </cell>
          <cell r="AE138" t="str">
            <v>LAS NAVES</v>
          </cell>
        </row>
        <row r="139">
          <cell r="AD139" t="str">
            <v xml:space="preserve">FLAVIO ALFARO </v>
          </cell>
          <cell r="AE139" t="str">
            <v>AZOGUES, CABECERA CANTONAL Y CAPITAL PROVINCIAL</v>
          </cell>
        </row>
        <row r="140">
          <cell r="AD140" t="str">
            <v xml:space="preserve">JIPIJAPA </v>
          </cell>
          <cell r="AE140" t="str">
            <v>AURELIO BAYAS MARTÍNEZ</v>
          </cell>
        </row>
        <row r="141">
          <cell r="AD141" t="str">
            <v xml:space="preserve">JUNÍN </v>
          </cell>
          <cell r="AE141" t="str">
            <v>AZOGUES</v>
          </cell>
        </row>
        <row r="142">
          <cell r="AD142" t="str">
            <v xml:space="preserve">MANTA </v>
          </cell>
          <cell r="AE142" t="str">
            <v>BORRERO</v>
          </cell>
        </row>
        <row r="143">
          <cell r="AD143" t="str">
            <v xml:space="preserve">MONTECRISTI </v>
          </cell>
          <cell r="AE143" t="str">
            <v>SAN FRANCISCO</v>
          </cell>
        </row>
        <row r="144">
          <cell r="AD144" t="str">
            <v xml:space="preserve">PAJÁN </v>
          </cell>
          <cell r="AE144" t="str">
            <v>COJITAMBO</v>
          </cell>
        </row>
        <row r="145">
          <cell r="AD145" t="str">
            <v xml:space="preserve">PICHINCHA </v>
          </cell>
          <cell r="AE145" t="str">
            <v>*DÉLEG</v>
          </cell>
        </row>
        <row r="146">
          <cell r="AD146" t="str">
            <v>ROCAFUERTE</v>
          </cell>
          <cell r="AE146" t="str">
            <v>GUAPÁN</v>
          </cell>
        </row>
        <row r="147">
          <cell r="AD147" t="str">
            <v>SANTA ANA</v>
          </cell>
          <cell r="AE147" t="str">
            <v xml:space="preserve">JAVIER LOYOLA (CHUQUIPATA) </v>
          </cell>
        </row>
        <row r="148">
          <cell r="AD148" t="str">
            <v>SUCRE</v>
          </cell>
          <cell r="AE148" t="str">
            <v>LUIS CORDERO</v>
          </cell>
        </row>
        <row r="149">
          <cell r="AD149" t="str">
            <v>TOSAGUA</v>
          </cell>
          <cell r="AE149" t="str">
            <v>PINDILIG</v>
          </cell>
        </row>
        <row r="150">
          <cell r="AD150" t="str">
            <v>24 DE MAYO</v>
          </cell>
          <cell r="AE150" t="str">
            <v>RIVERA</v>
          </cell>
        </row>
        <row r="151">
          <cell r="AD151" t="str">
            <v>PEDERNALES</v>
          </cell>
          <cell r="AE151" t="str">
            <v>SAN MIGUEL</v>
          </cell>
        </row>
        <row r="152">
          <cell r="AD152" t="str">
            <v>OLMEDO</v>
          </cell>
          <cell r="AE152" t="str">
            <v>*SOLANO</v>
          </cell>
        </row>
        <row r="153">
          <cell r="AD153" t="str">
            <v>PUERTO LÓPEZ</v>
          </cell>
          <cell r="AE153" t="str">
            <v>TADAY</v>
          </cell>
        </row>
        <row r="154">
          <cell r="AD154" t="str">
            <v>JAMA</v>
          </cell>
          <cell r="AE154" t="str">
            <v>BIBLIÁN, CABECERA CANTONAL</v>
          </cell>
        </row>
        <row r="155">
          <cell r="AD155" t="str">
            <v>JARAMIJÓ</v>
          </cell>
          <cell r="AE155" t="str">
            <v>NAZÓN (CAB. EN PAMPA DE DOMÍNGUEZ)</v>
          </cell>
        </row>
        <row r="156">
          <cell r="AD156" t="str">
            <v>SAN VICENTE</v>
          </cell>
          <cell r="AE156" t="str">
            <v>SAN FRANCISCO DE SAGEO</v>
          </cell>
        </row>
        <row r="157">
          <cell r="AD157" t="str">
            <v xml:space="preserve">MORONA </v>
          </cell>
          <cell r="AE157" t="str">
            <v>TURUPAMBA</v>
          </cell>
        </row>
        <row r="158">
          <cell r="AD158" t="str">
            <v xml:space="preserve">GUALAQUIZA </v>
          </cell>
          <cell r="AE158" t="str">
            <v>JERUSALÉN</v>
          </cell>
        </row>
        <row r="159">
          <cell r="AD159" t="str">
            <v xml:space="preserve">LIMÓN INDANZA </v>
          </cell>
          <cell r="AE159" t="str">
            <v>CAÑAR, CABECERA CANTONAL</v>
          </cell>
        </row>
        <row r="160">
          <cell r="AD160" t="str">
            <v xml:space="preserve">PALORA </v>
          </cell>
          <cell r="AE160" t="str">
            <v>CHONTAMARCA</v>
          </cell>
        </row>
        <row r="161">
          <cell r="AD161" t="str">
            <v xml:space="preserve">SANTIAGO </v>
          </cell>
          <cell r="AE161" t="str">
            <v>CHOROCOPTE</v>
          </cell>
        </row>
        <row r="162">
          <cell r="AD162" t="str">
            <v xml:space="preserve">SUCÚA </v>
          </cell>
          <cell r="AE162" t="str">
            <v xml:space="preserve">GENERAL MORALES (SOCARTE) </v>
          </cell>
        </row>
        <row r="163">
          <cell r="AD163" t="str">
            <v>HUAMBOYA</v>
          </cell>
          <cell r="AE163" t="str">
            <v>GUALLETURO</v>
          </cell>
        </row>
        <row r="164">
          <cell r="AD164" t="str">
            <v>SAN JUAN BOSCO</v>
          </cell>
          <cell r="AE164" t="str">
            <v xml:space="preserve">HONORATO VÁSQUEZ (TAMBO VIEJO) </v>
          </cell>
        </row>
        <row r="165">
          <cell r="AD165" t="str">
            <v>TAISHA</v>
          </cell>
          <cell r="AE165" t="str">
            <v>INGAPIRCA</v>
          </cell>
        </row>
        <row r="166">
          <cell r="AD166" t="str">
            <v>LOGROÑO</v>
          </cell>
          <cell r="AE166" t="str">
            <v>JUNCAL</v>
          </cell>
        </row>
        <row r="167">
          <cell r="AD167" t="str">
            <v>PABLO SEXTO</v>
          </cell>
          <cell r="AE167" t="str">
            <v>SAN ANTONIO</v>
          </cell>
        </row>
        <row r="168">
          <cell r="AD168" t="str">
            <v>TIWINTZA</v>
          </cell>
          <cell r="AE168" t="str">
            <v>*SUSCAL</v>
          </cell>
        </row>
        <row r="169">
          <cell r="AD169" t="str">
            <v xml:space="preserve">TENA  </v>
          </cell>
          <cell r="AE169" t="str">
            <v>*TAMBO</v>
          </cell>
        </row>
        <row r="170">
          <cell r="AD170" t="str">
            <v xml:space="preserve">ARCHIDONA </v>
          </cell>
          <cell r="AE170" t="str">
            <v>ZHUD</v>
          </cell>
        </row>
        <row r="171">
          <cell r="AD171" t="str">
            <v>EL CHACO</v>
          </cell>
          <cell r="AE171" t="str">
            <v>VENTURA</v>
          </cell>
        </row>
        <row r="172">
          <cell r="AD172" t="str">
            <v>QUIJOS</v>
          </cell>
          <cell r="AE172" t="str">
            <v>DUCUR</v>
          </cell>
        </row>
        <row r="173">
          <cell r="AD173" t="str">
            <v>CARLOS JULIO AROSEMENA TOLA</v>
          </cell>
          <cell r="AE173" t="str">
            <v>LA TRONCAL, CABECERA CANTONAL</v>
          </cell>
        </row>
        <row r="174">
          <cell r="AD174" t="str">
            <v>PASTAZA</v>
          </cell>
          <cell r="AE174" t="str">
            <v>MANUEL J. CALLE</v>
          </cell>
        </row>
        <row r="175">
          <cell r="AD175" t="str">
            <v>MERA</v>
          </cell>
          <cell r="AE175" t="str">
            <v>PANCHO NEGRO</v>
          </cell>
        </row>
        <row r="176">
          <cell r="AD176" t="str">
            <v>SANTA CLARA</v>
          </cell>
          <cell r="AE176" t="str">
            <v>EL TAMBO, CABECERA CANTONAL</v>
          </cell>
        </row>
        <row r="177">
          <cell r="AD177" t="str">
            <v>ARAJUNO</v>
          </cell>
          <cell r="AE177" t="str">
            <v xml:space="preserve">DÉLEG, CABECERA CANTONAL </v>
          </cell>
        </row>
        <row r="178">
          <cell r="AD178" t="str">
            <v>QUITO</v>
          </cell>
          <cell r="AE178" t="str">
            <v>SOLANO</v>
          </cell>
        </row>
        <row r="179">
          <cell r="AD179" t="str">
            <v>CAYAMBE</v>
          </cell>
          <cell r="AE179" t="str">
            <v>SUSCAL, CABECERA CANTONAL</v>
          </cell>
        </row>
        <row r="180">
          <cell r="AD180" t="str">
            <v>MEJÍA</v>
          </cell>
          <cell r="AE180" t="str">
            <v>TULCÁN, CABECERA CANTONAL Y CAPITAL PROVINCIAL</v>
          </cell>
        </row>
        <row r="181">
          <cell r="AD181" t="str">
            <v>PEDRO MONCAYO</v>
          </cell>
          <cell r="AE181" t="str">
            <v>GONZÁLEZ SUÁREZ</v>
          </cell>
        </row>
        <row r="182">
          <cell r="AD182" t="str">
            <v>RUMIÑAHUI</v>
          </cell>
          <cell r="AE182" t="str">
            <v>TULCÁN</v>
          </cell>
        </row>
        <row r="183">
          <cell r="AD183" t="str">
            <v>SAN MIGUEL DE LOS BANCOS</v>
          </cell>
          <cell r="AE183" t="str">
            <v xml:space="preserve">EL CARMELO (EL PUN) </v>
          </cell>
        </row>
        <row r="184">
          <cell r="AD184" t="str">
            <v>PEDRO VICENTE MALDONADO</v>
          </cell>
          <cell r="AE184" t="str">
            <v>*HUACA</v>
          </cell>
        </row>
        <row r="185">
          <cell r="AD185" t="str">
            <v>PUERTO QUITO</v>
          </cell>
          <cell r="AE185" t="str">
            <v xml:space="preserve">JULIO ANDRADE (OREJUELA) </v>
          </cell>
        </row>
        <row r="186">
          <cell r="AD186" t="str">
            <v>AMBATO</v>
          </cell>
          <cell r="AE186" t="str">
            <v>MALDONADO</v>
          </cell>
        </row>
        <row r="187">
          <cell r="AD187" t="str">
            <v>BAÑOS DE AGUA SANTA</v>
          </cell>
          <cell r="AE187" t="str">
            <v>PIOTER</v>
          </cell>
        </row>
        <row r="188">
          <cell r="AD188" t="str">
            <v>CEVALLOS</v>
          </cell>
          <cell r="AE188" t="str">
            <v xml:space="preserve">TOBAR DONOSO (LA BOCANA DE CAMUMBÍ) </v>
          </cell>
        </row>
        <row r="189">
          <cell r="AD189" t="str">
            <v>MOCHA</v>
          </cell>
          <cell r="AE189" t="str">
            <v>TUFIÑO</v>
          </cell>
        </row>
        <row r="190">
          <cell r="AD190" t="str">
            <v>PATATE</v>
          </cell>
          <cell r="AE190" t="str">
            <v>URBINA (TAYA)</v>
          </cell>
        </row>
        <row r="191">
          <cell r="AD191" t="str">
            <v>QUERO</v>
          </cell>
          <cell r="AE191" t="str">
            <v>EL CHICAL</v>
          </cell>
        </row>
        <row r="192">
          <cell r="AD192" t="str">
            <v>SAN PEDRO DE PELILEO</v>
          </cell>
          <cell r="AE192" t="str">
            <v>*MARISCAL SUCRE</v>
          </cell>
        </row>
        <row r="193">
          <cell r="AD193" t="str">
            <v>SANTIAGO DE PÍLLARO</v>
          </cell>
          <cell r="AE193" t="str">
            <v>SANTA MARTHA DE CUBA</v>
          </cell>
        </row>
        <row r="194">
          <cell r="AD194" t="str">
            <v>TISALEO</v>
          </cell>
          <cell r="AE194" t="str">
            <v>BOLÍVAR, CABECERA CANTONAL</v>
          </cell>
        </row>
        <row r="195">
          <cell r="AD195" t="str">
            <v>ZAMORA</v>
          </cell>
          <cell r="AE195" t="str">
            <v>GARCÍA MORENO</v>
          </cell>
        </row>
        <row r="196">
          <cell r="AD196" t="str">
            <v>CHINCHIPE</v>
          </cell>
          <cell r="AE196" t="str">
            <v>LOS ANDES</v>
          </cell>
        </row>
        <row r="197">
          <cell r="AD197" t="str">
            <v>NANGARITZA</v>
          </cell>
          <cell r="AE197" t="str">
            <v>MONTE OLIVO</v>
          </cell>
        </row>
        <row r="198">
          <cell r="AD198" t="str">
            <v>YACUAMBÍ</v>
          </cell>
          <cell r="AE198" t="str">
            <v>SAN VICENTE DE PUSIR</v>
          </cell>
        </row>
        <row r="199">
          <cell r="AD199" t="str">
            <v>YANTZAZA</v>
          </cell>
          <cell r="AE199" t="str">
            <v>SAN RAFAEL</v>
          </cell>
        </row>
        <row r="200">
          <cell r="AD200" t="str">
            <v>EL PANGUI</v>
          </cell>
          <cell r="AE200" t="str">
            <v>EL ANGEL, CABECERA CANTONAL</v>
          </cell>
        </row>
        <row r="201">
          <cell r="AD201" t="str">
            <v>CENTINELA DEL CÓNDOR</v>
          </cell>
          <cell r="AE201" t="str">
            <v>EL ÁNGEL</v>
          </cell>
        </row>
        <row r="202">
          <cell r="AD202" t="str">
            <v>PALANDA</v>
          </cell>
          <cell r="AE202" t="str">
            <v>27 DE SEPTIEMBRE</v>
          </cell>
        </row>
        <row r="203">
          <cell r="AD203" t="str">
            <v>PAQUISHA</v>
          </cell>
          <cell r="AE203" t="str">
            <v>EL GOALTAL</v>
          </cell>
        </row>
        <row r="204">
          <cell r="AD204" t="str">
            <v>SAN CRISTÓBAL</v>
          </cell>
          <cell r="AE204" t="str">
            <v>LA LIBERTAD (ALIZO)</v>
          </cell>
        </row>
        <row r="205">
          <cell r="AD205" t="str">
            <v>ISABELA</v>
          </cell>
          <cell r="AE205" t="str">
            <v>SAN ISIDRO</v>
          </cell>
        </row>
        <row r="206">
          <cell r="AD206" t="str">
            <v>SANTA CRUZ</v>
          </cell>
          <cell r="AE206" t="str">
            <v>MIRA (CHONTAHUASI), CABECERA CANTONAL</v>
          </cell>
        </row>
        <row r="207">
          <cell r="AD207" t="str">
            <v>LAGO AGRIO</v>
          </cell>
          <cell r="AE207" t="str">
            <v>CONCEPCIÓN</v>
          </cell>
        </row>
        <row r="208">
          <cell r="AD208" t="str">
            <v>GONZALO PIZARRO</v>
          </cell>
          <cell r="AE208" t="str">
            <v>JIJÓN Y CAAMAÑO (CAB. EN RÍO BLANCO)</v>
          </cell>
        </row>
        <row r="209">
          <cell r="AD209" t="str">
            <v>PUTUMAYO</v>
          </cell>
          <cell r="AE209" t="str">
            <v>JUAN MONTALVO (SAN IGNACIO DE QUIL)</v>
          </cell>
        </row>
        <row r="210">
          <cell r="AD210" t="str">
            <v>SHUSHUFINDI</v>
          </cell>
          <cell r="AE210" t="str">
            <v>SAN GABRIEL, CABECERA CANTONAL</v>
          </cell>
        </row>
        <row r="211">
          <cell r="AD211" t="str">
            <v>SUCUMBÍOS</v>
          </cell>
          <cell r="AE211" t="str">
            <v>GONZÁLEZ SUÁREZ</v>
          </cell>
        </row>
        <row r="212">
          <cell r="AD212" t="str">
            <v>CASCALES</v>
          </cell>
          <cell r="AE212" t="str">
            <v>SAN JOSÉ</v>
          </cell>
        </row>
        <row r="213">
          <cell r="AD213" t="str">
            <v>CUYABENO</v>
          </cell>
          <cell r="AE213" t="str">
            <v>CRISTÓBAL COLÓN</v>
          </cell>
        </row>
        <row r="214">
          <cell r="AD214" t="str">
            <v>ORELLANA</v>
          </cell>
          <cell r="AE214" t="str">
            <v>CHITÁN DE NAVARRETE</v>
          </cell>
        </row>
        <row r="215">
          <cell r="AD215" t="str">
            <v>AGUARICO</v>
          </cell>
          <cell r="AE215" t="str">
            <v>FERNÁNDEZ SALVADOR</v>
          </cell>
        </row>
        <row r="216">
          <cell r="AD216" t="str">
            <v>LA JOYA DE LOS SACHAS</v>
          </cell>
          <cell r="AE216" t="str">
            <v>LA PAZ</v>
          </cell>
        </row>
        <row r="217">
          <cell r="AD217" t="str">
            <v>LORETO</v>
          </cell>
          <cell r="AE217" t="str">
            <v>PIARTAL</v>
          </cell>
        </row>
        <row r="218">
          <cell r="AD218" t="str">
            <v>SANTO DOMINGO</v>
          </cell>
          <cell r="AE218" t="str">
            <v>HUACA, CABECERA CANTONAL</v>
          </cell>
        </row>
        <row r="219">
          <cell r="AD219" t="str">
            <v>SANTA ELENA</v>
          </cell>
          <cell r="AE219" t="str">
            <v>MARISCAL SUCRE</v>
          </cell>
        </row>
        <row r="220">
          <cell r="AD220" t="str">
            <v>LA LIBERTAD</v>
          </cell>
          <cell r="AE220" t="str">
            <v>LATACUNGA, CABECERA CANTONAL Y CAPITAL PROVINCIAL</v>
          </cell>
        </row>
        <row r="221">
          <cell r="AD221" t="str">
            <v>SALINAS</v>
          </cell>
          <cell r="AE221" t="str">
            <v xml:space="preserve">ELOY ALFARO  (SAN FELIPE) </v>
          </cell>
        </row>
        <row r="222">
          <cell r="AE222" t="str">
            <v xml:space="preserve">IGNACIO FLORES (PARQUE FLORES) </v>
          </cell>
        </row>
        <row r="223">
          <cell r="AE223" t="str">
            <v>JUAN MONTALVO (SAN SEBASTIÁN)</v>
          </cell>
        </row>
        <row r="224">
          <cell r="AE224" t="str">
            <v>LA MATRIZ</v>
          </cell>
        </row>
        <row r="225">
          <cell r="AE225" t="str">
            <v>SAN BUENAVENTURA</v>
          </cell>
        </row>
        <row r="226">
          <cell r="AE226" t="str">
            <v xml:space="preserve">ALAQUES (ALÁQUEZ) </v>
          </cell>
        </row>
        <row r="227">
          <cell r="AE227" t="str">
            <v>BELISARIO QUEVEDO (GUANAILÍN)</v>
          </cell>
        </row>
        <row r="228">
          <cell r="AE228" t="str">
            <v xml:space="preserve">GUAITACAMA (GUAYTACAMA) </v>
          </cell>
        </row>
        <row r="229">
          <cell r="AE229" t="str">
            <v>JOSEGUANGO BAJO</v>
          </cell>
        </row>
        <row r="230">
          <cell r="AE230" t="str">
            <v>*LAS PAMPAS</v>
          </cell>
        </row>
        <row r="231">
          <cell r="AE231" t="str">
            <v>MULALÓ</v>
          </cell>
        </row>
        <row r="232">
          <cell r="AE232" t="str">
            <v>11 DE NOVIEMBRE (ILINCHISI)</v>
          </cell>
        </row>
        <row r="233">
          <cell r="AE233" t="str">
            <v>POALÓ</v>
          </cell>
        </row>
        <row r="234">
          <cell r="AE234" t="str">
            <v>SAN JUAN DE PASTOCALLE</v>
          </cell>
        </row>
        <row r="235">
          <cell r="AE235" t="str">
            <v>*SIGCHOS</v>
          </cell>
        </row>
        <row r="236">
          <cell r="AE236" t="str">
            <v>TANICUCHÍ</v>
          </cell>
        </row>
        <row r="237">
          <cell r="AE237" t="str">
            <v>TOACASO</v>
          </cell>
        </row>
        <row r="238">
          <cell r="AE238" t="str">
            <v>*PALO QUEMADO</v>
          </cell>
        </row>
        <row r="239">
          <cell r="AE239" t="str">
            <v>LA MANÁ, CABECERA CANTONAL</v>
          </cell>
        </row>
        <row r="240">
          <cell r="AE240" t="str">
            <v>EL CARMEN</v>
          </cell>
        </row>
        <row r="241">
          <cell r="AE241" t="str">
            <v xml:space="preserve">LA MANÁ </v>
          </cell>
        </row>
        <row r="242">
          <cell r="AE242" t="str">
            <v>EL TRIUNFO</v>
          </cell>
        </row>
        <row r="243">
          <cell r="AE243" t="str">
            <v>GUASAGANDA (CAB.EN GUASAGANDA CENTRO)</v>
          </cell>
        </row>
        <row r="244">
          <cell r="AE244" t="str">
            <v>PUCAYACU</v>
          </cell>
        </row>
        <row r="245">
          <cell r="AE245" t="str">
            <v>EL CORAZÓN, CABECERA CANTONAL</v>
          </cell>
        </row>
        <row r="246">
          <cell r="AE246" t="str">
            <v>MORASPUNGO</v>
          </cell>
        </row>
        <row r="247">
          <cell r="AE247" t="str">
            <v>PINLLOPATA</v>
          </cell>
        </row>
        <row r="248">
          <cell r="AE248" t="str">
            <v>RAMÓN CAMPAÑA</v>
          </cell>
        </row>
        <row r="249">
          <cell r="AE249" t="str">
            <v>PUJILÍ, CABECERA CANTONAL</v>
          </cell>
        </row>
        <row r="250">
          <cell r="AE250" t="str">
            <v>ANGAMARCA</v>
          </cell>
        </row>
        <row r="251">
          <cell r="AE251" t="str">
            <v xml:space="preserve">*CHUCCHILÁN (CHUGCHILÁN) </v>
          </cell>
        </row>
        <row r="252">
          <cell r="AE252" t="str">
            <v>GUANGAJE</v>
          </cell>
        </row>
        <row r="253">
          <cell r="AE253" t="str">
            <v xml:space="preserve">*ISINLIBÍ (ISINLIVÍ) </v>
          </cell>
        </row>
        <row r="254">
          <cell r="AE254" t="str">
            <v>LA VICTORIA</v>
          </cell>
        </row>
        <row r="255">
          <cell r="AE255" t="str">
            <v>PILALÓ</v>
          </cell>
        </row>
        <row r="256">
          <cell r="AE256" t="str">
            <v>TINGO</v>
          </cell>
        </row>
        <row r="257">
          <cell r="AE257" t="str">
            <v>ZUMBAHUA</v>
          </cell>
        </row>
        <row r="258">
          <cell r="AE258" t="str">
            <v>SAN MIGUEL, CABECERA CANTONAL</v>
          </cell>
        </row>
        <row r="259">
          <cell r="AE259" t="str">
            <v>ANTONIO JOSÉ HOLGUÍN  (SANTA LUCÍA)</v>
          </cell>
        </row>
        <row r="260">
          <cell r="AE260" t="str">
            <v>CUSUBAMBA</v>
          </cell>
        </row>
        <row r="261">
          <cell r="AE261" t="str">
            <v>MULALILLO</v>
          </cell>
        </row>
        <row r="262">
          <cell r="AE262" t="str">
            <v>MULLIQUINDIL (SANTA ANA)</v>
          </cell>
        </row>
        <row r="263">
          <cell r="AE263" t="str">
            <v>PANSALEO</v>
          </cell>
        </row>
        <row r="264">
          <cell r="AE264" t="str">
            <v>SAQUISILÍ, CABECERA CANTONAL</v>
          </cell>
        </row>
        <row r="265">
          <cell r="AE265" t="str">
            <v>CANCHAGUA</v>
          </cell>
        </row>
        <row r="266">
          <cell r="AE266" t="str">
            <v>CHANTILÍN</v>
          </cell>
        </row>
        <row r="267">
          <cell r="AE267" t="str">
            <v>COCHAPAMBA</v>
          </cell>
        </row>
        <row r="268">
          <cell r="AE268" t="str">
            <v>SIGCHOS, CABECERA CANTONAL</v>
          </cell>
        </row>
        <row r="269">
          <cell r="AE269" t="str">
            <v>CHUGCHILLÁN</v>
          </cell>
        </row>
        <row r="270">
          <cell r="AE270" t="str">
            <v>ISINLIVÍ</v>
          </cell>
        </row>
        <row r="271">
          <cell r="AE271" t="str">
            <v>LAS PAMPAS</v>
          </cell>
        </row>
        <row r="272">
          <cell r="AE272" t="str">
            <v>PALO QUEMADO</v>
          </cell>
        </row>
        <row r="273">
          <cell r="AE273" t="str">
            <v>RIOBAMBA, CABECERA CANTONAL Y CAPITAL PROVINCIAL</v>
          </cell>
        </row>
        <row r="274">
          <cell r="AE274" t="str">
            <v>LIZARZABURU</v>
          </cell>
        </row>
        <row r="275">
          <cell r="AE275" t="str">
            <v>MALDONADO</v>
          </cell>
        </row>
        <row r="276">
          <cell r="AE276" t="str">
            <v>VELASCO</v>
          </cell>
        </row>
        <row r="277">
          <cell r="AE277" t="str">
            <v>VELOZ</v>
          </cell>
        </row>
        <row r="278">
          <cell r="AE278" t="str">
            <v>YARUQUÍES</v>
          </cell>
        </row>
        <row r="279">
          <cell r="AE279" t="str">
            <v xml:space="preserve">CACHA (CAB. EN MACHÁNGARA) </v>
          </cell>
        </row>
        <row r="280">
          <cell r="AE280" t="str">
            <v>CALPI</v>
          </cell>
        </row>
        <row r="281">
          <cell r="AE281" t="str">
            <v>CUBIJÍES</v>
          </cell>
        </row>
        <row r="282">
          <cell r="AE282" t="str">
            <v>FLORES</v>
          </cell>
        </row>
        <row r="283">
          <cell r="AE283" t="str">
            <v>LICÁN</v>
          </cell>
        </row>
        <row r="284">
          <cell r="AE284" t="str">
            <v>LICTO</v>
          </cell>
        </row>
        <row r="285">
          <cell r="AE285" t="str">
            <v>PUNGALÁ</v>
          </cell>
        </row>
        <row r="286">
          <cell r="AE286" t="str">
            <v>PUNÍN</v>
          </cell>
        </row>
        <row r="287">
          <cell r="AE287" t="str">
            <v>QUIMIAG</v>
          </cell>
        </row>
        <row r="288">
          <cell r="AE288" t="str">
            <v>SAN JUAN</v>
          </cell>
        </row>
        <row r="289">
          <cell r="AE289" t="str">
            <v>SAN LUIS</v>
          </cell>
        </row>
        <row r="290">
          <cell r="AE290" t="str">
            <v>ALAUSÍ, CABECERA CANTONAL</v>
          </cell>
        </row>
        <row r="291">
          <cell r="AE291" t="str">
            <v>ACHUPALLAS</v>
          </cell>
        </row>
        <row r="292">
          <cell r="AE292" t="str">
            <v>*CUMANDÁ</v>
          </cell>
        </row>
        <row r="293">
          <cell r="AE293" t="str">
            <v>GUASUNTOS</v>
          </cell>
        </row>
        <row r="294">
          <cell r="AE294" t="str">
            <v>HUIGRA</v>
          </cell>
        </row>
        <row r="295">
          <cell r="AE295" t="str">
            <v>MULTITUD</v>
          </cell>
        </row>
        <row r="296">
          <cell r="AE296" t="str">
            <v>PISTISHÍ (NARIZ DEL DIABLO)</v>
          </cell>
        </row>
        <row r="297">
          <cell r="AE297" t="str">
            <v>PUMALLACTA</v>
          </cell>
        </row>
        <row r="298">
          <cell r="AE298" t="str">
            <v>SEVILLA</v>
          </cell>
        </row>
        <row r="299">
          <cell r="AE299" t="str">
            <v>SIBAMBE</v>
          </cell>
        </row>
        <row r="300">
          <cell r="AE300" t="str">
            <v>TIXÁN</v>
          </cell>
        </row>
        <row r="301">
          <cell r="AE301" t="str">
            <v>VILLA LA UNIÓN (CAJABAMBA), CABECERA CANTONAL</v>
          </cell>
        </row>
        <row r="302">
          <cell r="AE302" t="str">
            <v>CAJABAMBA</v>
          </cell>
        </row>
        <row r="303">
          <cell r="AE303" t="str">
            <v>SICALPA</v>
          </cell>
        </row>
        <row r="304">
          <cell r="AE304" t="str">
            <v>CAÑI</v>
          </cell>
        </row>
        <row r="305">
          <cell r="AE305" t="str">
            <v>COLUMBE</v>
          </cell>
        </row>
        <row r="306">
          <cell r="AE306" t="str">
            <v>JUAN DE VELASCO (PANGOR)</v>
          </cell>
        </row>
        <row r="307">
          <cell r="AE307" t="str">
            <v>SANTIAGO DE QUITO (CAB. EN SAN ANTONIO DE QUITO)</v>
          </cell>
        </row>
        <row r="308">
          <cell r="AE308" t="str">
            <v>CHAMBO, CABECERA CANTONAL</v>
          </cell>
        </row>
        <row r="309">
          <cell r="AE309" t="str">
            <v>CHUNCHI, CABECERA CANTONAL</v>
          </cell>
        </row>
        <row r="310">
          <cell r="AE310" t="str">
            <v>CAPZOL</v>
          </cell>
        </row>
        <row r="311">
          <cell r="AE311" t="str">
            <v>COMPUD</v>
          </cell>
        </row>
        <row r="312">
          <cell r="AE312" t="str">
            <v>GONZOL</v>
          </cell>
        </row>
        <row r="313">
          <cell r="AE313" t="str">
            <v>LLAGOS</v>
          </cell>
        </row>
        <row r="314">
          <cell r="AE314" t="str">
            <v>GUAMOTE, CABECERA CANTONAL</v>
          </cell>
        </row>
        <row r="315">
          <cell r="AE315" t="str">
            <v>CEBADAS</v>
          </cell>
        </row>
        <row r="316">
          <cell r="AE316" t="str">
            <v>PALMIRA</v>
          </cell>
        </row>
        <row r="317">
          <cell r="AE317" t="str">
            <v>GUANO, CABECERA CANTONAL</v>
          </cell>
        </row>
        <row r="318">
          <cell r="AE318" t="str">
            <v>EL ROSARIO</v>
          </cell>
        </row>
        <row r="319">
          <cell r="AE319" t="str">
            <v>LA MATRIZ</v>
          </cell>
        </row>
        <row r="320">
          <cell r="AE320" t="str">
            <v>GUANANDO</v>
          </cell>
        </row>
        <row r="321">
          <cell r="AE321" t="str">
            <v>ILAPO</v>
          </cell>
        </row>
        <row r="322">
          <cell r="AE322" t="str">
            <v>LA PROVIDENCIA</v>
          </cell>
        </row>
        <row r="323">
          <cell r="AE323" t="str">
            <v>SAN ANDRÉS</v>
          </cell>
        </row>
        <row r="324">
          <cell r="AE324" t="str">
            <v>SAN GERARDO DE PACAICAGUÁN</v>
          </cell>
        </row>
        <row r="325">
          <cell r="AE325" t="str">
            <v>SAN ISIDRO DE PATULÚ</v>
          </cell>
        </row>
        <row r="326">
          <cell r="AE326" t="str">
            <v>SAN JOSÉ DEL CHAZO</v>
          </cell>
        </row>
        <row r="327">
          <cell r="AE327" t="str">
            <v>SANTA FÉ DE GALÁN</v>
          </cell>
        </row>
        <row r="328">
          <cell r="AE328" t="str">
            <v>VALPARAÍSO</v>
          </cell>
        </row>
        <row r="329">
          <cell r="AE329" t="str">
            <v>PALLATANGA, CABECERA CANTONAL</v>
          </cell>
        </row>
        <row r="330">
          <cell r="AE330" t="str">
            <v>PENIPE, CABECERA CANTONAL</v>
          </cell>
        </row>
        <row r="331">
          <cell r="AE331" t="str">
            <v>EL ALTAR</v>
          </cell>
        </row>
        <row r="332">
          <cell r="AE332" t="str">
            <v>MATUS</v>
          </cell>
        </row>
        <row r="333">
          <cell r="AE333" t="str">
            <v>PUELA</v>
          </cell>
        </row>
        <row r="334">
          <cell r="AE334" t="str">
            <v>SAN ANTONIO DE BAYUSHIG</v>
          </cell>
        </row>
        <row r="335">
          <cell r="AE335" t="str">
            <v>LA CANDELARIA</v>
          </cell>
        </row>
        <row r="336">
          <cell r="AE336" t="str">
            <v>BILBAO (CAB.EN QUILLUYACU)</v>
          </cell>
        </row>
        <row r="337">
          <cell r="AE337" t="str">
            <v>CUMANDÁ, CABECERA CANTONAL</v>
          </cell>
        </row>
        <row r="338">
          <cell r="AE338" t="str">
            <v>MACHALA, CABECERA CANTONAL Y CAPITAL PROVINCIAL</v>
          </cell>
        </row>
        <row r="339">
          <cell r="AE339" t="str">
            <v>LA PROVIDENCIA</v>
          </cell>
        </row>
        <row r="340">
          <cell r="AE340" t="str">
            <v>MACHALA</v>
          </cell>
        </row>
        <row r="341">
          <cell r="AE341" t="str">
            <v>PUERTO BOLÍVAR</v>
          </cell>
        </row>
        <row r="342">
          <cell r="AE342" t="str">
            <v>NUEVE DE MAYO</v>
          </cell>
        </row>
        <row r="343">
          <cell r="AE343" t="str">
            <v>EL CAMBIO</v>
          </cell>
        </row>
        <row r="344">
          <cell r="AE344" t="str">
            <v>*EL CAMBIO</v>
          </cell>
        </row>
        <row r="345">
          <cell r="AE345" t="str">
            <v>EL RETIRO</v>
          </cell>
        </row>
        <row r="346">
          <cell r="AE346" t="str">
            <v>ARENILLAS, CABECERA CANTONAL</v>
          </cell>
        </row>
        <row r="347">
          <cell r="AE347" t="str">
            <v>CHACRAS</v>
          </cell>
        </row>
        <row r="348">
          <cell r="AE348" t="str">
            <v>* LA LIBERTAD</v>
          </cell>
        </row>
        <row r="349">
          <cell r="AE349" t="str">
            <v xml:space="preserve">*LAS LAJAS (CAB. EN LA VICTORIA) </v>
          </cell>
        </row>
        <row r="350">
          <cell r="AE350" t="str">
            <v>PALMALES</v>
          </cell>
        </row>
        <row r="351">
          <cell r="AE351" t="str">
            <v>CARCABÓN</v>
          </cell>
        </row>
        <row r="352">
          <cell r="AE352" t="str">
            <v>PACCHA, CABECERA CANTONAL</v>
          </cell>
        </row>
        <row r="353">
          <cell r="AE353" t="str">
            <v>AYAPAMBA</v>
          </cell>
        </row>
        <row r="354">
          <cell r="AE354" t="str">
            <v>CORDONCILLO</v>
          </cell>
        </row>
        <row r="355">
          <cell r="AE355" t="str">
            <v>MILAGRO</v>
          </cell>
        </row>
        <row r="356">
          <cell r="AE356" t="str">
            <v>SAN JOSÉ</v>
          </cell>
        </row>
        <row r="357">
          <cell r="AE357" t="str">
            <v>SAN JUAN DE CERRO AZUL</v>
          </cell>
        </row>
        <row r="358">
          <cell r="AE358" t="str">
            <v>BALSAS, CABECERA CANTONAL</v>
          </cell>
        </row>
        <row r="359">
          <cell r="AE359" t="str">
            <v>BELLAMARÍA</v>
          </cell>
        </row>
        <row r="360">
          <cell r="AE360" t="str">
            <v>CHILLA, CABECERA CANTONAL</v>
          </cell>
        </row>
        <row r="361">
          <cell r="AE361" t="str">
            <v>EL GUABO, CABECERA CANTONAL</v>
          </cell>
        </row>
        <row r="362">
          <cell r="AE362" t="str">
            <v xml:space="preserve">BARBONES (SUCRE) </v>
          </cell>
        </row>
        <row r="363">
          <cell r="AE363" t="str">
            <v>LA IBERIA</v>
          </cell>
        </row>
        <row r="364">
          <cell r="AE364" t="str">
            <v>TENDALES (CAB.EN PUERTO TENDALES)</v>
          </cell>
        </row>
        <row r="365">
          <cell r="AE365" t="str">
            <v>RÍO BONITO</v>
          </cell>
        </row>
        <row r="366">
          <cell r="AE366" t="str">
            <v>HUAQUILLAS, CABECERA CANTONAL</v>
          </cell>
        </row>
        <row r="367">
          <cell r="AE367" t="str">
            <v>ECUADOR</v>
          </cell>
        </row>
        <row r="368">
          <cell r="AE368" t="str">
            <v>EL PARAÍSO</v>
          </cell>
        </row>
        <row r="369">
          <cell r="AE369" t="str">
            <v>HUALTACO</v>
          </cell>
        </row>
        <row r="370">
          <cell r="AE370" t="str">
            <v>MILTON REYES</v>
          </cell>
        </row>
        <row r="371">
          <cell r="AE371" t="str">
            <v>UNIÓN LOJANA</v>
          </cell>
        </row>
        <row r="372">
          <cell r="AE372" t="str">
            <v>MARCABELÍ, CABECERA CANTONAL</v>
          </cell>
        </row>
        <row r="373">
          <cell r="AE373" t="str">
            <v>EL INGENIO</v>
          </cell>
        </row>
        <row r="374">
          <cell r="AE374" t="str">
            <v>PASAJE, CABECERA CANTONAL</v>
          </cell>
        </row>
        <row r="375">
          <cell r="AE375" t="str">
            <v>BOLÍVAR</v>
          </cell>
        </row>
        <row r="376">
          <cell r="AE376" t="str">
            <v>LOMA DE FRANCO</v>
          </cell>
        </row>
        <row r="377">
          <cell r="AE377" t="str">
            <v>OCHOA LEÓN (MATRIZ)</v>
          </cell>
        </row>
        <row r="378">
          <cell r="AE378" t="str">
            <v>TRES CERRITOS</v>
          </cell>
        </row>
        <row r="379">
          <cell r="AE379" t="str">
            <v>BUENAVISTA</v>
          </cell>
        </row>
        <row r="380">
          <cell r="AE380" t="str">
            <v>CASACAY</v>
          </cell>
        </row>
        <row r="381">
          <cell r="AE381" t="str">
            <v>LA PEAÑA</v>
          </cell>
        </row>
        <row r="382">
          <cell r="AE382" t="str">
            <v>PROGRESO</v>
          </cell>
        </row>
        <row r="383">
          <cell r="AE383" t="str">
            <v>UZHCURRUMI</v>
          </cell>
        </row>
        <row r="384">
          <cell r="AE384" t="str">
            <v xml:space="preserve">CAÑAQUEMADA </v>
          </cell>
        </row>
        <row r="385">
          <cell r="AE385" t="str">
            <v>PIÑAS, CABECERA CANTONAL</v>
          </cell>
        </row>
        <row r="386">
          <cell r="AE386" t="str">
            <v>LA MATRIZ</v>
          </cell>
        </row>
        <row r="387">
          <cell r="AE387" t="str">
            <v>LA SUSAYA</v>
          </cell>
        </row>
        <row r="388">
          <cell r="AE388" t="str">
            <v>PIÑAS GRANDE</v>
          </cell>
        </row>
        <row r="389">
          <cell r="AE389" t="str">
            <v>CAPIRO (CAB. EN LA CAPILLA DE CAPIRO)</v>
          </cell>
        </row>
        <row r="390">
          <cell r="AE390" t="str">
            <v>LA BOCANA</v>
          </cell>
        </row>
        <row r="391">
          <cell r="AE391" t="str">
            <v>MOROMORO (CAB. EN EL VADO)</v>
          </cell>
        </row>
        <row r="392">
          <cell r="AE392" t="str">
            <v>PIEDRAS</v>
          </cell>
        </row>
        <row r="393">
          <cell r="AE393" t="str">
            <v>SAN ROQUE (AMBROSIO MALDONADO)</v>
          </cell>
        </row>
        <row r="394">
          <cell r="AE394" t="str">
            <v>SARACAY</v>
          </cell>
        </row>
        <row r="395">
          <cell r="AE395" t="str">
            <v>PORTOVELO, CABECERA CANTONAL</v>
          </cell>
        </row>
        <row r="396">
          <cell r="AE396" t="str">
            <v>CURTINCAPA</v>
          </cell>
        </row>
        <row r="397">
          <cell r="AE397" t="str">
            <v>MORALES</v>
          </cell>
        </row>
        <row r="398">
          <cell r="AE398" t="str">
            <v>SALATÍ</v>
          </cell>
        </row>
        <row r="399">
          <cell r="AE399" t="str">
            <v>SANTA ROSA, CABECERA CANTONAL</v>
          </cell>
        </row>
        <row r="400">
          <cell r="AE400" t="str">
            <v>SANTA ROSA</v>
          </cell>
        </row>
        <row r="401">
          <cell r="AE401" t="str">
            <v>PUERTO JELÍ</v>
          </cell>
        </row>
        <row r="402">
          <cell r="AE402" t="str">
            <v>BALNEARIO JAMBELÍ (SATÉLITE)</v>
          </cell>
        </row>
        <row r="403">
          <cell r="AE403" t="str">
            <v>JUMÓN (SATÉLITE)</v>
          </cell>
        </row>
        <row r="404">
          <cell r="AE404" t="str">
            <v>NUEVO SANTA ROSA</v>
          </cell>
        </row>
        <row r="405">
          <cell r="AE405" t="str">
            <v>BELLAVISTA</v>
          </cell>
        </row>
        <row r="406">
          <cell r="AE406" t="str">
            <v>JAMBELÍ</v>
          </cell>
        </row>
        <row r="407">
          <cell r="AE407" t="str">
            <v>LA AVANZADA</v>
          </cell>
        </row>
        <row r="408">
          <cell r="AE408" t="str">
            <v>SAN ANTONIO</v>
          </cell>
        </row>
        <row r="409">
          <cell r="AE409" t="str">
            <v>TORATA</v>
          </cell>
        </row>
        <row r="410">
          <cell r="AE410" t="str">
            <v>VICTORIA</v>
          </cell>
        </row>
        <row r="411">
          <cell r="AE411" t="str">
            <v>BELLAMARÍA</v>
          </cell>
        </row>
        <row r="412">
          <cell r="AE412" t="str">
            <v>ZARUMA, CABECERA CANTONAL</v>
          </cell>
        </row>
        <row r="413">
          <cell r="AE413" t="str">
            <v>ABAÑÍN</v>
          </cell>
        </row>
        <row r="414">
          <cell r="AE414" t="str">
            <v>ARCAPAMBA</v>
          </cell>
        </row>
        <row r="415">
          <cell r="AE415" t="str">
            <v>GUANAZÁN</v>
          </cell>
        </row>
        <row r="416">
          <cell r="AE416" t="str">
            <v>GUIZHAGUIÑA</v>
          </cell>
        </row>
        <row r="417">
          <cell r="AE417" t="str">
            <v>HUERTAS</v>
          </cell>
        </row>
        <row r="418">
          <cell r="AE418" t="str">
            <v>MALVAS</v>
          </cell>
        </row>
        <row r="419">
          <cell r="AE419" t="str">
            <v>MULUNCAY GRANDE</v>
          </cell>
        </row>
        <row r="420">
          <cell r="AE420" t="str">
            <v>SINSAO</v>
          </cell>
        </row>
        <row r="421">
          <cell r="AE421" t="str">
            <v>SALVIAS</v>
          </cell>
        </row>
        <row r="422">
          <cell r="AE422" t="str">
            <v>LA VICTORIA, CABECERA CANTONAL</v>
          </cell>
        </row>
        <row r="423">
          <cell r="AE423" t="str">
            <v>LA VICTORIA</v>
          </cell>
        </row>
        <row r="424">
          <cell r="AE424" t="str">
            <v>PLATANILLOS</v>
          </cell>
        </row>
        <row r="425">
          <cell r="AE425" t="str">
            <v>VALLE HERMOSO</v>
          </cell>
        </row>
        <row r="426">
          <cell r="AE426" t="str">
            <v>LA LIBERTAD</v>
          </cell>
        </row>
        <row r="427">
          <cell r="AE427" t="str">
            <v xml:space="preserve">EL PARAÍSO </v>
          </cell>
        </row>
        <row r="428">
          <cell r="AE428" t="str">
            <v>SAN ISIDRO</v>
          </cell>
        </row>
        <row r="429">
          <cell r="AE429" t="str">
            <v>ESMERALDAS, CABECERA CANTONAL Y CAPITAL PROVINCIAL</v>
          </cell>
        </row>
        <row r="430">
          <cell r="AE430" t="str">
            <v xml:space="preserve">BARTOLOMÉ RUIZ (CÉSAR FRANCO CARRIÓN) </v>
          </cell>
        </row>
        <row r="431">
          <cell r="AE431" t="str">
            <v>5 DE AGOSTO</v>
          </cell>
        </row>
        <row r="432">
          <cell r="AE432" t="str">
            <v>ESMERALDAS</v>
          </cell>
        </row>
        <row r="433">
          <cell r="AE433" t="str">
            <v>LUIS TELLO  (LAS PALMAS)</v>
          </cell>
        </row>
        <row r="434">
          <cell r="AE434" t="str">
            <v>SIMÓN PLATA TORRES</v>
          </cell>
        </row>
        <row r="435">
          <cell r="AE435" t="str">
            <v>*ATACAMES</v>
          </cell>
        </row>
        <row r="436">
          <cell r="AE436" t="str">
            <v xml:space="preserve">CAMARONES (CAB. EN SAN VICENTE) </v>
          </cell>
        </row>
        <row r="437">
          <cell r="AE437" t="str">
            <v>CRNEL. CARLOS CONCHA TORRES (CAB.EN HUELE)</v>
          </cell>
        </row>
        <row r="438">
          <cell r="AE438" t="str">
            <v>CHINCA</v>
          </cell>
        </row>
        <row r="439">
          <cell r="AE439" t="str">
            <v>*CHONTADURO</v>
          </cell>
        </row>
        <row r="440">
          <cell r="AE440" t="str">
            <v>*CHUMUNDÉ</v>
          </cell>
        </row>
        <row r="441">
          <cell r="AE441" t="str">
            <v>*LAGARTO</v>
          </cell>
        </row>
        <row r="442">
          <cell r="AE442" t="str">
            <v>*LA UNIÓN</v>
          </cell>
        </row>
        <row r="443">
          <cell r="AE443" t="str">
            <v>MAJUA</v>
          </cell>
        </row>
        <row r="444">
          <cell r="AE444" t="str">
            <v>*MONTALVO (CAB. EN HORQUETA)</v>
          </cell>
        </row>
        <row r="445">
          <cell r="AE445" t="str">
            <v>*RÍO VERDE</v>
          </cell>
        </row>
        <row r="446">
          <cell r="AE446" t="str">
            <v>*ROCAFUERTE</v>
          </cell>
        </row>
        <row r="447">
          <cell r="AE447" t="str">
            <v>SAN MATEO</v>
          </cell>
        </row>
        <row r="448">
          <cell r="AE448" t="str">
            <v>*SÚA (CAB. EN LA BOCANA)</v>
          </cell>
        </row>
        <row r="449">
          <cell r="AE449" t="str">
            <v>TABIAZO</v>
          </cell>
        </row>
        <row r="450">
          <cell r="AE450" t="str">
            <v>TACHINA</v>
          </cell>
        </row>
        <row r="451">
          <cell r="AE451" t="str">
            <v>*TONCHIGÜE</v>
          </cell>
        </row>
        <row r="452">
          <cell r="AE452" t="str">
            <v>VUELTA LARGA</v>
          </cell>
        </row>
        <row r="453">
          <cell r="AE453" t="str">
            <v>VALDEZ (LIMONES), CABECERA CANTONAL</v>
          </cell>
        </row>
        <row r="454">
          <cell r="AE454" t="str">
            <v>ANCHAYACU</v>
          </cell>
        </row>
        <row r="455">
          <cell r="AE455" t="str">
            <v xml:space="preserve">ATAHUALPA (CAB. EN CAMARONES) </v>
          </cell>
        </row>
        <row r="456">
          <cell r="AE456" t="str">
            <v>BORBÓN</v>
          </cell>
        </row>
        <row r="457">
          <cell r="AE457" t="str">
            <v>LA TOLA</v>
          </cell>
        </row>
        <row r="458">
          <cell r="AE458" t="str">
            <v>LUIS VARGAS TORRES (CAB. EN PLAYA DE ORO)</v>
          </cell>
        </row>
        <row r="459">
          <cell r="AE459" t="str">
            <v>MALDONADO</v>
          </cell>
        </row>
        <row r="460">
          <cell r="AE460" t="str">
            <v xml:space="preserve">PAMPANAL DE BOLÍVAR     </v>
          </cell>
        </row>
        <row r="461">
          <cell r="AE461" t="str">
            <v>SAN FRANCISCO DE ONZOLE</v>
          </cell>
        </row>
        <row r="462">
          <cell r="AE462" t="str">
            <v>SANTO DOMINGO DE ONZOLE</v>
          </cell>
        </row>
        <row r="463">
          <cell r="AE463" t="str">
            <v>SELVA ALEGRE</v>
          </cell>
        </row>
        <row r="464">
          <cell r="AE464" t="str">
            <v>TELEMBÍ</v>
          </cell>
        </row>
        <row r="465">
          <cell r="AE465" t="str">
            <v>COLÓN ELOY DEL MARÍA</v>
          </cell>
        </row>
        <row r="466">
          <cell r="AE466" t="str">
            <v>SAN JOSÉ DE CAYAPAS</v>
          </cell>
        </row>
        <row r="467">
          <cell r="AE467" t="str">
            <v>TIMBIRÉ</v>
          </cell>
        </row>
        <row r="468">
          <cell r="AE468" t="str">
            <v>SANTA LUCÍA DE LAS PEÑAS</v>
          </cell>
        </row>
        <row r="469">
          <cell r="AE469" t="str">
            <v>MUISNE, CABECERA CANTONAL</v>
          </cell>
        </row>
        <row r="470">
          <cell r="AE470" t="str">
            <v>BOLÍVAR</v>
          </cell>
        </row>
        <row r="471">
          <cell r="AE471" t="str">
            <v>DAULE</v>
          </cell>
        </row>
        <row r="472">
          <cell r="AE472" t="str">
            <v>GALERA</v>
          </cell>
        </row>
        <row r="473">
          <cell r="AE473" t="str">
            <v xml:space="preserve">QUINGUE (OLMEDO PERDOMO FRANCO) </v>
          </cell>
        </row>
        <row r="474">
          <cell r="AE474" t="str">
            <v>SALIMA</v>
          </cell>
        </row>
        <row r="475">
          <cell r="AE475" t="str">
            <v>SAN FRANCISCO</v>
          </cell>
        </row>
        <row r="476">
          <cell r="AE476" t="str">
            <v>SAN GREGORIO</v>
          </cell>
        </row>
        <row r="477">
          <cell r="AE477" t="str">
            <v>SAN JOSÉ DE CHAMANGA (CAB.EN CHAMANGA)</v>
          </cell>
        </row>
        <row r="478">
          <cell r="AE478" t="str">
            <v>ROSA ZÁRATE (QUININDÉ), CABECERA CANTONAL</v>
          </cell>
        </row>
        <row r="479">
          <cell r="AE479" t="str">
            <v>CUBE</v>
          </cell>
        </row>
        <row r="480">
          <cell r="AE480" t="str">
            <v>CHURA (CHANCAMA) (CAB. EN EL YERBERO)</v>
          </cell>
        </row>
        <row r="481">
          <cell r="AE481" t="str">
            <v>MALIMPIA</v>
          </cell>
        </row>
        <row r="482">
          <cell r="AE482" t="str">
            <v>VICHE</v>
          </cell>
        </row>
        <row r="483">
          <cell r="AE483" t="str">
            <v>LA UNIÓN</v>
          </cell>
        </row>
        <row r="484">
          <cell r="AE484" t="str">
            <v>SAN LORENZO, CABECERA CANTONAL</v>
          </cell>
        </row>
        <row r="485">
          <cell r="AE485" t="str">
            <v xml:space="preserve">ALTO TAMBO (CAB. EN GUADUAL) </v>
          </cell>
        </row>
        <row r="486">
          <cell r="AE486" t="str">
            <v xml:space="preserve">ANCÓN (PICHANGAL) (CAB. EN PALMA REAL) </v>
          </cell>
        </row>
        <row r="487">
          <cell r="AE487" t="str">
            <v>CALDERÓN</v>
          </cell>
        </row>
        <row r="488">
          <cell r="AE488" t="str">
            <v>CARONDELET</v>
          </cell>
        </row>
        <row r="489">
          <cell r="AE489" t="str">
            <v xml:space="preserve">5 DE JUNIO (CAB. EN UIMBI) </v>
          </cell>
        </row>
        <row r="490">
          <cell r="AE490" t="str">
            <v>CONCEPCIÓN</v>
          </cell>
        </row>
        <row r="491">
          <cell r="AE491" t="str">
            <v>MATAJE (CAB. EN SANTANDER)</v>
          </cell>
        </row>
        <row r="492">
          <cell r="AE492" t="str">
            <v xml:space="preserve">SAN JAVIER DE CACHAVÍ (CAB. EN SAN JAVIER) </v>
          </cell>
        </row>
        <row r="493">
          <cell r="AE493" t="str">
            <v>SANTA RITA</v>
          </cell>
        </row>
        <row r="494">
          <cell r="AE494" t="str">
            <v>TAMBILLO</v>
          </cell>
        </row>
        <row r="495">
          <cell r="AE495" t="str">
            <v>TULULBÍ (CAB. EN RICAURTE)</v>
          </cell>
        </row>
        <row r="496">
          <cell r="AE496" t="str">
            <v>URBINA</v>
          </cell>
        </row>
        <row r="497">
          <cell r="AE497" t="str">
            <v>ATACAMES, CABECERA CANTONAL</v>
          </cell>
        </row>
        <row r="498">
          <cell r="AE498" t="str">
            <v>LA UNIÓN</v>
          </cell>
        </row>
        <row r="499">
          <cell r="AE499" t="str">
            <v xml:space="preserve">SÚA  (CAB. EN LA BOCANA) </v>
          </cell>
        </row>
        <row r="500">
          <cell r="AE500" t="str">
            <v>TONCHIGÜE</v>
          </cell>
        </row>
        <row r="501">
          <cell r="AE501" t="str">
            <v>TONSUPA</v>
          </cell>
        </row>
        <row r="502">
          <cell r="AE502" t="str">
            <v>RIOVERDE, CABECERA CANTONAL</v>
          </cell>
        </row>
        <row r="503">
          <cell r="AE503" t="str">
            <v>CHONTADURO</v>
          </cell>
        </row>
        <row r="504">
          <cell r="AE504" t="str">
            <v>CHUMUNDÉ</v>
          </cell>
        </row>
        <row r="505">
          <cell r="AE505" t="str">
            <v>LAGARTO</v>
          </cell>
        </row>
        <row r="506">
          <cell r="AE506" t="str">
            <v xml:space="preserve">MONTALVO (CAB. EN HORQUETA) </v>
          </cell>
        </row>
        <row r="507">
          <cell r="AE507" t="str">
            <v>ROCAFUERTE</v>
          </cell>
        </row>
        <row r="508">
          <cell r="AE508" t="str">
            <v>LA CONCORDIA, CABECERA CANTONAL</v>
          </cell>
        </row>
        <row r="509">
          <cell r="AE509" t="str">
            <v>MONTERREY</v>
          </cell>
        </row>
        <row r="510">
          <cell r="AE510" t="str">
            <v>LA VILLEGAS</v>
          </cell>
        </row>
        <row r="511">
          <cell r="AE511" t="str">
            <v>PLAN PILOTO</v>
          </cell>
        </row>
        <row r="512">
          <cell r="AE512" t="str">
            <v>GUAYAQUIL, CABECERA CANTONAL Y CAPITAL PROVINCIAL</v>
          </cell>
        </row>
        <row r="513">
          <cell r="AE513" t="str">
            <v>AYACUCHO</v>
          </cell>
        </row>
        <row r="514">
          <cell r="AE514" t="str">
            <v xml:space="preserve">BOLÍVAR  (SAGRARIO) </v>
          </cell>
        </row>
        <row r="515">
          <cell r="AE515" t="str">
            <v xml:space="preserve">CARBO (CONCEPCIÓN) </v>
          </cell>
        </row>
        <row r="516">
          <cell r="AE516" t="str">
            <v>FEBRES CORDERO</v>
          </cell>
        </row>
        <row r="517">
          <cell r="AE517" t="str">
            <v>GARCÍA MORENO</v>
          </cell>
        </row>
        <row r="518">
          <cell r="AE518" t="str">
            <v>LETAMENDI</v>
          </cell>
        </row>
        <row r="519">
          <cell r="AE519" t="str">
            <v>NUEVE DE OCTUBRE</v>
          </cell>
        </row>
        <row r="520">
          <cell r="AE520" t="str">
            <v xml:space="preserve">OLMEDO  (SAN ALEJO) </v>
          </cell>
        </row>
        <row r="521">
          <cell r="AE521" t="str">
            <v>ROCA</v>
          </cell>
        </row>
        <row r="522">
          <cell r="AE522" t="str">
            <v>ROCAFUERTE</v>
          </cell>
        </row>
        <row r="523">
          <cell r="AE523" t="str">
            <v>SUCRE</v>
          </cell>
        </row>
        <row r="524">
          <cell r="AE524" t="str">
            <v>TARQUI</v>
          </cell>
        </row>
        <row r="525">
          <cell r="AE525" t="str">
            <v>URDANETA</v>
          </cell>
        </row>
        <row r="526">
          <cell r="AE526" t="str">
            <v>XIMENA</v>
          </cell>
        </row>
        <row r="527">
          <cell r="AE527" t="str">
            <v>PASCUALES</v>
          </cell>
        </row>
        <row r="528">
          <cell r="AE528" t="str">
            <v>*CHONGÓN</v>
          </cell>
        </row>
        <row r="529">
          <cell r="AE529" t="str">
            <v xml:space="preserve">JUAN GÓMEZ RENDÓN (PROGRESO) </v>
          </cell>
        </row>
        <row r="530">
          <cell r="AE530" t="str">
            <v>MORRO</v>
          </cell>
        </row>
        <row r="531">
          <cell r="AE531" t="str">
            <v>*PASCUALES</v>
          </cell>
        </row>
        <row r="532">
          <cell r="AE532" t="str">
            <v>*PLAYAS (GRAL. VILLAMIL)</v>
          </cell>
        </row>
        <row r="533">
          <cell r="AE533" t="str">
            <v>POSORJA</v>
          </cell>
        </row>
        <row r="534">
          <cell r="AE534" t="str">
            <v>PUNÁ</v>
          </cell>
        </row>
        <row r="535">
          <cell r="AE535" t="str">
            <v>TENGUEL</v>
          </cell>
        </row>
        <row r="536">
          <cell r="AE536" t="str">
            <v>ALFREDO BAQUERIZO MORENO (JUJÁN), CABECERA CANTONAL</v>
          </cell>
        </row>
        <row r="537">
          <cell r="AE537" t="str">
            <v>BALAO, CABECERA CANTONAL</v>
          </cell>
        </row>
        <row r="538">
          <cell r="AE538" t="str">
            <v>BALZAR, CABECERA CANTONAL</v>
          </cell>
        </row>
        <row r="539">
          <cell r="AE539" t="str">
            <v>COLIMES, CABECERA CANTONAL</v>
          </cell>
        </row>
        <row r="540">
          <cell r="AE540" t="str">
            <v>SAN JACINTO</v>
          </cell>
        </row>
        <row r="541">
          <cell r="AE541" t="str">
            <v>DAULE, CABECERA CANTONAL</v>
          </cell>
        </row>
        <row r="542">
          <cell r="AE542" t="str">
            <v>DAULE</v>
          </cell>
        </row>
        <row r="543">
          <cell r="AE543" t="str">
            <v>LA AURORA (SATÉLITE)</v>
          </cell>
        </row>
        <row r="544">
          <cell r="AE544" t="str">
            <v>BANIFE</v>
          </cell>
        </row>
        <row r="545">
          <cell r="AE545" t="str">
            <v>EMILIANO CAICEDO MARCOS</v>
          </cell>
        </row>
        <row r="546">
          <cell r="AE546" t="str">
            <v>MAGRO</v>
          </cell>
        </row>
        <row r="547">
          <cell r="AE547" t="str">
            <v>PADRE JUAN BAUTISTA AGUIRRE</v>
          </cell>
        </row>
        <row r="548">
          <cell r="AE548" t="str">
            <v>SANTA CLARA</v>
          </cell>
        </row>
        <row r="549">
          <cell r="AE549" t="str">
            <v>VICENTE PIEDRAHITA</v>
          </cell>
        </row>
        <row r="550">
          <cell r="AE550" t="str">
            <v xml:space="preserve">*ISIDRO AYORA (SOLEDAD) </v>
          </cell>
        </row>
        <row r="551">
          <cell r="AE551" t="str">
            <v xml:space="preserve">JUAN BAUTISTA AGUIRRE (LOS TINTOS) </v>
          </cell>
        </row>
        <row r="552">
          <cell r="AE552" t="str">
            <v>LAUREL</v>
          </cell>
        </row>
        <row r="553">
          <cell r="AE553" t="str">
            <v>LIMONAL</v>
          </cell>
        </row>
        <row r="554">
          <cell r="AE554" t="str">
            <v>*LOMAS DE SARGENTILLO</v>
          </cell>
        </row>
        <row r="555">
          <cell r="AE555" t="str">
            <v>LOS LOJAS (ENRIQUE BAQUERIZO MORENO)</v>
          </cell>
        </row>
        <row r="556">
          <cell r="AE556" t="str">
            <v>*PIEDRAHITA (NOBOL)</v>
          </cell>
        </row>
        <row r="557">
          <cell r="AE557" t="str">
            <v>ELOY ALFARO (DURÁN), CABECERA CANTONAL</v>
          </cell>
        </row>
        <row r="558">
          <cell r="AE558" t="str">
            <v>ELOY ALFARO (DURÁN)</v>
          </cell>
        </row>
        <row r="559">
          <cell r="AE559" t="str">
            <v>EL RECREO</v>
          </cell>
        </row>
        <row r="560">
          <cell r="AE560" t="str">
            <v>VELASCO IBARRA (EL EMPALME), CABECERA CANTONAL</v>
          </cell>
        </row>
        <row r="561">
          <cell r="AE561" t="str">
            <v xml:space="preserve">GUAYAS (PUEBLO NUEVO) </v>
          </cell>
        </row>
        <row r="562">
          <cell r="AE562" t="str">
            <v>EL ROSARIO</v>
          </cell>
        </row>
        <row r="563">
          <cell r="AE563" t="str">
            <v>EL TRIUNFO, CABECERA CANTONAL</v>
          </cell>
        </row>
        <row r="564">
          <cell r="AE564" t="str">
            <v>MILAGRO, CABECERA CANTONAL</v>
          </cell>
        </row>
        <row r="565">
          <cell r="AE565" t="str">
            <v>CHOBO</v>
          </cell>
        </row>
        <row r="566">
          <cell r="AE566" t="str">
            <v xml:space="preserve">*GENERAL ELIZALDE (BUCAY) </v>
          </cell>
        </row>
        <row r="567">
          <cell r="AE567" t="str">
            <v>MARISCAL SUCRE (HUAQUES)</v>
          </cell>
        </row>
        <row r="568">
          <cell r="AE568" t="str">
            <v xml:space="preserve">ROBERTO ASTUDILLO (CAB. EN CRUCE DE VENECIA) </v>
          </cell>
        </row>
        <row r="569">
          <cell r="AE569" t="str">
            <v>NARANJAL, CABECERA CANTONAL</v>
          </cell>
        </row>
        <row r="570">
          <cell r="AE570" t="str">
            <v>JESÚS MARÍA</v>
          </cell>
        </row>
        <row r="571">
          <cell r="AE571" t="str">
            <v>SAN CARLOS</v>
          </cell>
        </row>
        <row r="572">
          <cell r="AE572" t="str">
            <v>SANTA ROSA DE FLANDES</v>
          </cell>
        </row>
        <row r="573">
          <cell r="AE573" t="str">
            <v>TAURA</v>
          </cell>
        </row>
        <row r="574">
          <cell r="AE574" t="str">
            <v>NARANJITO, CABECERA CANTONAL</v>
          </cell>
        </row>
        <row r="575">
          <cell r="AE575" t="str">
            <v>PALESTINA,CABECERA CANTONAL</v>
          </cell>
        </row>
        <row r="576">
          <cell r="AE576" t="str">
            <v>PEDRO CARBO, CABECERA CANTONAL</v>
          </cell>
        </row>
        <row r="577">
          <cell r="AE577" t="str">
            <v xml:space="preserve">VALLE DE LA VIRGEN </v>
          </cell>
        </row>
        <row r="578">
          <cell r="AE578" t="str">
            <v>SABANILLA</v>
          </cell>
        </row>
        <row r="579">
          <cell r="AE579" t="str">
            <v>SAMBORONDÓN, CABECERA CANTONAL</v>
          </cell>
        </row>
        <row r="580">
          <cell r="AE580" t="str">
            <v>SAMBORONDÓN</v>
          </cell>
        </row>
        <row r="581">
          <cell r="AE581" t="str">
            <v>LA PUNTILLA (SATÉLITE)</v>
          </cell>
        </row>
        <row r="582">
          <cell r="AE582" t="str">
            <v>TARIFA</v>
          </cell>
        </row>
        <row r="583">
          <cell r="AE583" t="str">
            <v>SANTA LUCÍA, CABECERA CANTONAL</v>
          </cell>
        </row>
        <row r="584">
          <cell r="AE584" t="str">
            <v>EL SALITRE (LAS RAMAS),  CABECERA CANTONAL</v>
          </cell>
        </row>
        <row r="585">
          <cell r="AE585" t="str">
            <v>BOCANA</v>
          </cell>
        </row>
        <row r="586">
          <cell r="AE586" t="str">
            <v>CANDILEJOS</v>
          </cell>
        </row>
        <row r="587">
          <cell r="AE587" t="str">
            <v>CENTRAL</v>
          </cell>
        </row>
        <row r="588">
          <cell r="AE588" t="str">
            <v>PARAÍSO</v>
          </cell>
        </row>
        <row r="589">
          <cell r="AE589" t="str">
            <v>SAN MATEO</v>
          </cell>
        </row>
        <row r="590">
          <cell r="AE590" t="str">
            <v xml:space="preserve">GRAL. VERNAZA (DOS ESTEROS) </v>
          </cell>
        </row>
        <row r="591">
          <cell r="AE591" t="str">
            <v>LA VICTORIA (ÑAUZA)</v>
          </cell>
        </row>
        <row r="592">
          <cell r="AE592" t="str">
            <v>JUNQUILLAL</v>
          </cell>
        </row>
        <row r="593">
          <cell r="AE593" t="str">
            <v>SAN JACINTO DE YAGUACHI,CABECERA CANTONAL</v>
          </cell>
        </row>
        <row r="594">
          <cell r="AE594" t="str">
            <v xml:space="preserve">*CRNEL. LORENZO DE GARAICOA (PEDREGAL) </v>
          </cell>
        </row>
        <row r="595">
          <cell r="AE595" t="str">
            <v>*CRNEL. MARCELINO MARIDUEÑA (SAN CARLOS)</v>
          </cell>
        </row>
        <row r="596">
          <cell r="AE596" t="str">
            <v xml:space="preserve">GRAL. PEDRO J. MONTERO (BOLICHE) </v>
          </cell>
        </row>
        <row r="597">
          <cell r="AE597" t="str">
            <v>*SIMÓN BOLÍVAR</v>
          </cell>
        </row>
        <row r="598">
          <cell r="AE598" t="str">
            <v>YAGUACHI VIEJO (CONE)</v>
          </cell>
        </row>
        <row r="599">
          <cell r="AE599" t="str">
            <v>VIRGEN DE FÁTIMA</v>
          </cell>
        </row>
        <row r="600">
          <cell r="AE600" t="str">
            <v>GENERAL VILLAMIL (PLAYAS), CABECERA CANTONAL</v>
          </cell>
        </row>
        <row r="601">
          <cell r="AE601" t="str">
            <v>SIMÓN BOLÍVAR, CABECERA CANTONAL</v>
          </cell>
        </row>
        <row r="602">
          <cell r="AE602" t="str">
            <v>CRNEL.LORENZO DE GARAICOA (PEDREGAL)</v>
          </cell>
        </row>
        <row r="603">
          <cell r="AE603" t="str">
            <v>CORONEL MARCELINO MARIDUEÑA (SAN CARLOS), CABECERA CANTONAL</v>
          </cell>
        </row>
        <row r="604">
          <cell r="AE604" t="str">
            <v>LOMAS DE SARGENTILLO, CABECERA CANTONAL</v>
          </cell>
        </row>
        <row r="605">
          <cell r="AE605" t="str">
            <v>*ISIDRO AYORA (SOLEDAD)</v>
          </cell>
        </row>
        <row r="606">
          <cell r="AE606" t="str">
            <v>NARCISA DE JESÚS, CABECERA CANTONAL</v>
          </cell>
        </row>
        <row r="607">
          <cell r="AE607" t="str">
            <v>GENERAL ANTONIO ELIZALDE (BUCAY), CABECERA CANTONAL</v>
          </cell>
        </row>
        <row r="608">
          <cell r="AE608" t="str">
            <v>ISIDRO AYORA, CABECERA CANTONAL</v>
          </cell>
        </row>
        <row r="609">
          <cell r="AE609" t="str">
            <v>SAN MIGUEL DE IBARRA, CABECERA CANTONAL Y CAPITAL PROVINCIAL</v>
          </cell>
        </row>
        <row r="610">
          <cell r="AE610" t="str">
            <v>CARANQUI</v>
          </cell>
        </row>
        <row r="611">
          <cell r="AE611" t="str">
            <v>GUAYAQUIL DE ALPACHACA</v>
          </cell>
        </row>
        <row r="612">
          <cell r="AE612" t="str">
            <v>SAGRARIO</v>
          </cell>
        </row>
        <row r="613">
          <cell r="AE613" t="str">
            <v>SAN FRANCISCO</v>
          </cell>
        </row>
        <row r="614">
          <cell r="AE614" t="str">
            <v>LA DOLOROSA DEL PRIORATO</v>
          </cell>
        </row>
        <row r="615">
          <cell r="AE615" t="str">
            <v>AMBUQUÍ</v>
          </cell>
        </row>
        <row r="616">
          <cell r="AE616" t="str">
            <v>ANGOCHAGUA</v>
          </cell>
        </row>
        <row r="617">
          <cell r="AE617" t="str">
            <v>CAROLINA</v>
          </cell>
        </row>
        <row r="618">
          <cell r="AE618" t="str">
            <v>LA ESPERANZA</v>
          </cell>
        </row>
        <row r="619">
          <cell r="AE619" t="str">
            <v>LITA</v>
          </cell>
        </row>
        <row r="620">
          <cell r="AE620" t="str">
            <v>SALINAS</v>
          </cell>
        </row>
        <row r="621">
          <cell r="AE621" t="str">
            <v>SAN ANTONIO</v>
          </cell>
        </row>
        <row r="622">
          <cell r="AE622" t="str">
            <v>ATUNTAQUI, CABECERA CANTONAL</v>
          </cell>
        </row>
        <row r="623">
          <cell r="AE623" t="str">
            <v xml:space="preserve">ANDRADE MARÍN  (LOURDES) </v>
          </cell>
        </row>
        <row r="624">
          <cell r="AE624" t="str">
            <v>ATUNTAQUI</v>
          </cell>
        </row>
        <row r="625">
          <cell r="AE625" t="str">
            <v xml:space="preserve">IMBAYA (SAN LUIS DE COBUENDO) </v>
          </cell>
        </row>
        <row r="626">
          <cell r="AE626" t="str">
            <v>SAN FRANCISCO DE NATABUELA</v>
          </cell>
        </row>
        <row r="627">
          <cell r="AE627" t="str">
            <v>SAN JOSÉ DE CHALTURA</v>
          </cell>
        </row>
        <row r="628">
          <cell r="AE628" t="str">
            <v>SAN ROQUE</v>
          </cell>
        </row>
        <row r="629">
          <cell r="AE629" t="str">
            <v>COTACACHI, CABECERA CANTONAL</v>
          </cell>
        </row>
        <row r="630">
          <cell r="AE630" t="str">
            <v>SAGRARIO</v>
          </cell>
        </row>
        <row r="631">
          <cell r="AE631" t="str">
            <v>SAN FRANCISCO</v>
          </cell>
        </row>
        <row r="632">
          <cell r="AE632" t="str">
            <v>APUELA</v>
          </cell>
        </row>
        <row r="633">
          <cell r="AE633" t="str">
            <v xml:space="preserve">GARCÍA MORENO  (LLURIMAGUA) </v>
          </cell>
        </row>
        <row r="634">
          <cell r="AE634" t="str">
            <v>IMANTAG</v>
          </cell>
        </row>
        <row r="635">
          <cell r="AE635" t="str">
            <v>PEÑAHERRERA</v>
          </cell>
        </row>
        <row r="636">
          <cell r="AE636" t="str">
            <v xml:space="preserve">PLAZA GUTIÉRREZ  (CALVARIO) </v>
          </cell>
        </row>
        <row r="637">
          <cell r="AE637" t="str">
            <v>QUIROGA</v>
          </cell>
        </row>
        <row r="638">
          <cell r="AE638" t="str">
            <v>6 DE JULIO DE CUELLAJE (CAB. EN CUELLAJE)</v>
          </cell>
        </row>
        <row r="639">
          <cell r="AE639" t="str">
            <v>VACAS GALINDO (EL CHURO) (CAB.EN SAN MIGUEL ALTO</v>
          </cell>
        </row>
        <row r="640">
          <cell r="AE640" t="str">
            <v>OTAVALO, CABECERA CANTONAL</v>
          </cell>
        </row>
        <row r="641">
          <cell r="AE641" t="str">
            <v>JORDÁN</v>
          </cell>
        </row>
        <row r="642">
          <cell r="AE642" t="str">
            <v>SAN LUIS</v>
          </cell>
        </row>
        <row r="643">
          <cell r="AE643" t="str">
            <v xml:space="preserve">DR. MIGUEL EGAS CABEZAS (PEGUCHE) </v>
          </cell>
        </row>
        <row r="644">
          <cell r="AE644" t="str">
            <v xml:space="preserve">EUGENIO ESPEJO (CALPAQUÍ) </v>
          </cell>
        </row>
        <row r="645">
          <cell r="AE645" t="str">
            <v>GONZÁLEZ SUÁREZ</v>
          </cell>
        </row>
        <row r="646">
          <cell r="AE646" t="str">
            <v>PATAQUÍ</v>
          </cell>
        </row>
        <row r="647">
          <cell r="AE647" t="str">
            <v xml:space="preserve">SAN JOSÉ DE QUICHINCHE </v>
          </cell>
        </row>
        <row r="648">
          <cell r="AE648" t="str">
            <v>SAN JUAN DE ILUMÁN</v>
          </cell>
        </row>
        <row r="649">
          <cell r="AE649" t="str">
            <v>SAN PABLO</v>
          </cell>
        </row>
        <row r="650">
          <cell r="AE650" t="str">
            <v>SAN RAFAEL</v>
          </cell>
        </row>
        <row r="651">
          <cell r="AE651" t="str">
            <v>SELVA ALEGRE (CAB.EN SAN MIGUEL DE PAMPLONA)</v>
          </cell>
        </row>
        <row r="652">
          <cell r="AE652" t="str">
            <v>PIMAMPIRO, CABECERA CANTONAL</v>
          </cell>
        </row>
        <row r="653">
          <cell r="AE653" t="str">
            <v>CHUGÁ</v>
          </cell>
        </row>
        <row r="654">
          <cell r="AE654" t="str">
            <v>MARIANO ACOSTA</v>
          </cell>
        </row>
        <row r="655">
          <cell r="AE655" t="str">
            <v>SAN FRANCISCO DE SIGSIPAMBA</v>
          </cell>
        </row>
        <row r="656">
          <cell r="AE656" t="str">
            <v>URCUQUÍ CABECERA CANTONAL</v>
          </cell>
        </row>
        <row r="657">
          <cell r="AE657" t="str">
            <v>CAHUASQUÍ</v>
          </cell>
        </row>
        <row r="658">
          <cell r="AE658" t="str">
            <v>LA MERCED DE BUENOS AIRES</v>
          </cell>
        </row>
        <row r="659">
          <cell r="AE659" t="str">
            <v>PABLO ARENAS</v>
          </cell>
        </row>
        <row r="660">
          <cell r="AE660" t="str">
            <v>SAN BLAS</v>
          </cell>
        </row>
        <row r="661">
          <cell r="AE661" t="str">
            <v>TUMBABIRO</v>
          </cell>
        </row>
        <row r="662">
          <cell r="AE662" t="str">
            <v>LOJA, CABECERA CANTONAL Y CAPITAL PROVINCIAL</v>
          </cell>
        </row>
        <row r="663">
          <cell r="AE663" t="str">
            <v>EL SAGRARIO</v>
          </cell>
        </row>
        <row r="664">
          <cell r="AE664" t="str">
            <v>SAN SEBASTIÁN</v>
          </cell>
        </row>
        <row r="665">
          <cell r="AE665" t="str">
            <v>SUCRE</v>
          </cell>
        </row>
        <row r="666">
          <cell r="AE666" t="str">
            <v>VALLE</v>
          </cell>
        </row>
        <row r="667">
          <cell r="AE667" t="str">
            <v>CHANTACO</v>
          </cell>
        </row>
        <row r="668">
          <cell r="AE668" t="str">
            <v>CHUQUIRIBAMBA</v>
          </cell>
        </row>
        <row r="669">
          <cell r="AE669" t="str">
            <v>EL CISNE</v>
          </cell>
        </row>
        <row r="670">
          <cell r="AE670" t="str">
            <v>GUALEL</v>
          </cell>
        </row>
        <row r="671">
          <cell r="AE671" t="str">
            <v>JIMBILLA</v>
          </cell>
        </row>
        <row r="672">
          <cell r="AE672" t="str">
            <v xml:space="preserve">MALACATOS (VALLADOLID) </v>
          </cell>
        </row>
        <row r="673">
          <cell r="AE673" t="str">
            <v>SAN LUCAS</v>
          </cell>
        </row>
        <row r="674">
          <cell r="AE674" t="str">
            <v>SAN PEDRO DE VILCABAMBA</v>
          </cell>
        </row>
        <row r="675">
          <cell r="AE675" t="str">
            <v>SANTIAGO</v>
          </cell>
        </row>
        <row r="676">
          <cell r="AE676" t="str">
            <v>TAQUIL (MIGUEL RIOFRÍO)</v>
          </cell>
        </row>
        <row r="677">
          <cell r="AE677" t="str">
            <v>VILCABAMBA  (VICTORIA)</v>
          </cell>
        </row>
        <row r="678">
          <cell r="AE678" t="str">
            <v>YANGANA (ARSENIO CASTILLO)</v>
          </cell>
        </row>
        <row r="679">
          <cell r="AE679" t="str">
            <v>QUINARA</v>
          </cell>
        </row>
        <row r="680">
          <cell r="AE680" t="str">
            <v>CARIAMANGA, CABECERA CANTONAL</v>
          </cell>
        </row>
        <row r="681">
          <cell r="AE681" t="str">
            <v>CARIAMANGA</v>
          </cell>
        </row>
        <row r="682">
          <cell r="AE682" t="str">
            <v>CHILE</v>
          </cell>
        </row>
        <row r="683">
          <cell r="AE683" t="str">
            <v>SAN VICENTE</v>
          </cell>
        </row>
        <row r="684">
          <cell r="AE684" t="str">
            <v>COLAISACA</v>
          </cell>
        </row>
        <row r="685">
          <cell r="AE685" t="str">
            <v>EL LUCERO</v>
          </cell>
        </row>
        <row r="686">
          <cell r="AE686" t="str">
            <v>UTUANA</v>
          </cell>
        </row>
        <row r="687">
          <cell r="AE687" t="str">
            <v>SANGUILLÍN</v>
          </cell>
        </row>
        <row r="688">
          <cell r="AE688" t="str">
            <v>CATAMAYO (LA TOMA), CABECERA CANTONAL</v>
          </cell>
        </row>
        <row r="689">
          <cell r="AE689" t="str">
            <v>CATAMAYO</v>
          </cell>
        </row>
        <row r="690">
          <cell r="AE690" t="str">
            <v>SAN JOSÉ</v>
          </cell>
        </row>
        <row r="691">
          <cell r="AE691" t="str">
            <v>EL TAMBO</v>
          </cell>
        </row>
        <row r="692">
          <cell r="AE692" t="str">
            <v>GUAYQUICHUMA</v>
          </cell>
        </row>
        <row r="693">
          <cell r="AE693" t="str">
            <v>SAN PEDRO DE LA BENDITA</v>
          </cell>
        </row>
        <row r="694">
          <cell r="AE694" t="str">
            <v>ZAMBI</v>
          </cell>
        </row>
        <row r="695">
          <cell r="AE695" t="str">
            <v>CELICA, CABECERA CANTONAL</v>
          </cell>
        </row>
        <row r="696">
          <cell r="AE696" t="str">
            <v>CRUZPAMBA (CAB. EN CARLOS BUSTAMANTE)</v>
          </cell>
        </row>
        <row r="697">
          <cell r="AE697" t="str">
            <v>*CHAQUINAL</v>
          </cell>
        </row>
        <row r="698">
          <cell r="AE698" t="str">
            <v>*12 DE DICIEMBRE (CAB. EN ACHIOTES)</v>
          </cell>
        </row>
        <row r="699">
          <cell r="AE699" t="str">
            <v>*PINDAL (FEDERICO PÁEZ)</v>
          </cell>
        </row>
        <row r="700">
          <cell r="AE700" t="str">
            <v>POZUL (SAN JUAN DE POZUL)</v>
          </cell>
        </row>
        <row r="701">
          <cell r="AE701" t="str">
            <v>SABANILLA</v>
          </cell>
        </row>
        <row r="702">
          <cell r="AE702" t="str">
            <v xml:space="preserve">TNTE. MAXIMILIANO RODRÍGUEZ LOAIZA </v>
          </cell>
        </row>
        <row r="703">
          <cell r="AE703" t="str">
            <v>CHAGUARPAMBA, CABECERA CANTONAL</v>
          </cell>
        </row>
        <row r="704">
          <cell r="AE704" t="str">
            <v>BUENAVISTA</v>
          </cell>
        </row>
        <row r="705">
          <cell r="AE705" t="str">
            <v>EL ROSARIO</v>
          </cell>
        </row>
        <row r="706">
          <cell r="AE706" t="str">
            <v>SANTA RUFINA</v>
          </cell>
        </row>
        <row r="707">
          <cell r="AE707" t="str">
            <v>AMARILLOS</v>
          </cell>
        </row>
        <row r="708">
          <cell r="AE708" t="str">
            <v>AMALUZA, CABECERA CANTONAL</v>
          </cell>
        </row>
        <row r="709">
          <cell r="AE709" t="str">
            <v>BELLAVISTA</v>
          </cell>
        </row>
        <row r="710">
          <cell r="AE710" t="str">
            <v>JIMBURA</v>
          </cell>
        </row>
        <row r="711">
          <cell r="AE711" t="str">
            <v>SANTA TERESITA</v>
          </cell>
        </row>
        <row r="712">
          <cell r="AE712" t="str">
            <v xml:space="preserve">27 DE ABRIL (CAB. EN LA NARANJA) </v>
          </cell>
        </row>
        <row r="713">
          <cell r="AE713" t="str">
            <v>EL INGENIO</v>
          </cell>
        </row>
        <row r="714">
          <cell r="AE714" t="str">
            <v>EL AIRO</v>
          </cell>
        </row>
        <row r="715">
          <cell r="AE715" t="str">
            <v>GONZANAMÁ, CABECERA CANTONAL</v>
          </cell>
        </row>
        <row r="716">
          <cell r="AE716" t="str">
            <v xml:space="preserve">CHANGAIMINA (LA LIBERTAD) </v>
          </cell>
        </row>
        <row r="717">
          <cell r="AE717" t="str">
            <v>*FUNDOCHAMBA</v>
          </cell>
        </row>
        <row r="718">
          <cell r="AE718" t="str">
            <v>NAMBACOLA</v>
          </cell>
        </row>
        <row r="719">
          <cell r="AE719" t="str">
            <v xml:space="preserve">PURUNUMA (EGUIGUREN) </v>
          </cell>
        </row>
        <row r="720">
          <cell r="AE720" t="str">
            <v>*QUILANGA (LA PAZ)</v>
          </cell>
        </row>
        <row r="721">
          <cell r="AE721" t="str">
            <v>SACAPALCA</v>
          </cell>
        </row>
        <row r="722">
          <cell r="AE722" t="str">
            <v>*SAN ANTONIO DE LAS ARADAS (CAB. EN LAS ARADAS)</v>
          </cell>
        </row>
        <row r="723">
          <cell r="AE723" t="str">
            <v>MACARÁ, CABECERA CANTONAL</v>
          </cell>
        </row>
        <row r="724">
          <cell r="AE724" t="str">
            <v xml:space="preserve">GENERAL ELOY ALFARO (SAN SEBASTIÁN) </v>
          </cell>
        </row>
        <row r="725">
          <cell r="AE725" t="str">
            <v>MACARÁ  (MANUEL ENRIQUE RENGEL SUQUILANDA)</v>
          </cell>
        </row>
        <row r="726">
          <cell r="AE726" t="str">
            <v>LARAMA</v>
          </cell>
        </row>
        <row r="727">
          <cell r="AE727" t="str">
            <v>LA VICTORIA</v>
          </cell>
        </row>
        <row r="728">
          <cell r="AE728" t="str">
            <v>SABIANGO (LA CAPILLA)</v>
          </cell>
        </row>
        <row r="729">
          <cell r="AE729" t="str">
            <v>CATACOCHA, CABECERA CANTONAL</v>
          </cell>
        </row>
        <row r="730">
          <cell r="AE730" t="str">
            <v>CATACOCHA</v>
          </cell>
        </row>
        <row r="731">
          <cell r="AE731" t="str">
            <v>LOURDES</v>
          </cell>
        </row>
        <row r="732">
          <cell r="AE732" t="str">
            <v>CANGONAMÁ</v>
          </cell>
        </row>
        <row r="733">
          <cell r="AE733" t="str">
            <v>GUACHANAMÁ</v>
          </cell>
        </row>
        <row r="734">
          <cell r="AE734" t="str">
            <v>*LA TINGUE</v>
          </cell>
        </row>
        <row r="735">
          <cell r="AE735" t="str">
            <v>LAURO GUERRERO</v>
          </cell>
        </row>
        <row r="736">
          <cell r="AE736" t="str">
            <v>*OLMEDO (SANTA BÁRBARA)</v>
          </cell>
        </row>
        <row r="737">
          <cell r="AE737" t="str">
            <v>ORIANGA</v>
          </cell>
        </row>
        <row r="738">
          <cell r="AE738" t="str">
            <v>SAN ANTONIO</v>
          </cell>
        </row>
        <row r="739">
          <cell r="AE739" t="str">
            <v>CASANGA</v>
          </cell>
        </row>
        <row r="740">
          <cell r="AE740" t="str">
            <v>YAMANA</v>
          </cell>
        </row>
        <row r="741">
          <cell r="AE741" t="str">
            <v>ALAMOR, CABECERA CANTONAL</v>
          </cell>
        </row>
        <row r="742">
          <cell r="AE742" t="str">
            <v>CIANO</v>
          </cell>
        </row>
        <row r="743">
          <cell r="AE743" t="str">
            <v>EL ARENAL</v>
          </cell>
        </row>
        <row r="744">
          <cell r="AE744" t="str">
            <v>EL LIMO (MARIANA DE JESÚS)</v>
          </cell>
        </row>
        <row r="745">
          <cell r="AE745" t="str">
            <v>MERCADILLO</v>
          </cell>
        </row>
        <row r="746">
          <cell r="AE746" t="str">
            <v>VICENTINO</v>
          </cell>
        </row>
        <row r="747">
          <cell r="AE747" t="str">
            <v>SARAGURO, CABECERA CANTONAL</v>
          </cell>
        </row>
        <row r="748">
          <cell r="AE748" t="str">
            <v>EL PARAÍSO DE CELÉN</v>
          </cell>
        </row>
        <row r="749">
          <cell r="AE749" t="str">
            <v xml:space="preserve">EL TABLÓN  </v>
          </cell>
        </row>
        <row r="750">
          <cell r="AE750" t="str">
            <v>LLUZHAPA</v>
          </cell>
        </row>
        <row r="751">
          <cell r="AE751" t="str">
            <v>MANÚ</v>
          </cell>
        </row>
        <row r="752">
          <cell r="AE752" t="str">
            <v>SAN ANTONIO DE QUMBE (CUMBE)</v>
          </cell>
        </row>
        <row r="753">
          <cell r="AE753" t="str">
            <v>SAN PABLO DE TENTA</v>
          </cell>
        </row>
        <row r="754">
          <cell r="AE754" t="str">
            <v>SAN SEBASTIÁN DE YÚLUC</v>
          </cell>
        </row>
        <row r="755">
          <cell r="AE755" t="str">
            <v>SELVA ALEGRE</v>
          </cell>
        </row>
        <row r="756">
          <cell r="AE756" t="str">
            <v>URDANETA (PAQUISHAPA)</v>
          </cell>
        </row>
        <row r="757">
          <cell r="AE757" t="str">
            <v>SUMAYPAMBA</v>
          </cell>
        </row>
        <row r="758">
          <cell r="AE758" t="str">
            <v>SOZORANGA, CABECERA CANTONAL</v>
          </cell>
        </row>
        <row r="759">
          <cell r="AE759" t="str">
            <v>NUEVA FÁTIMA</v>
          </cell>
        </row>
        <row r="760">
          <cell r="AE760" t="str">
            <v>TACAMOROS</v>
          </cell>
        </row>
        <row r="761">
          <cell r="AE761" t="str">
            <v>ZAPOTILLO, CABECERA CANTONAL</v>
          </cell>
        </row>
        <row r="762">
          <cell r="AE762" t="str">
            <v xml:space="preserve">MANGAHURCO (CAZADEROS) </v>
          </cell>
        </row>
        <row r="763">
          <cell r="AE763" t="str">
            <v>GARZAREAL</v>
          </cell>
        </row>
        <row r="764">
          <cell r="AE764" t="str">
            <v>LIMONES</v>
          </cell>
        </row>
        <row r="765">
          <cell r="AE765" t="str">
            <v>PALETILLAS</v>
          </cell>
        </row>
        <row r="766">
          <cell r="AE766" t="str">
            <v>BOLASPAMBA</v>
          </cell>
        </row>
        <row r="767">
          <cell r="AE767" t="str">
            <v>PINDAL, CABECERA CANTONAL</v>
          </cell>
        </row>
        <row r="768">
          <cell r="AE768" t="str">
            <v>CHAQUINAL</v>
          </cell>
        </row>
        <row r="769">
          <cell r="AE769" t="str">
            <v>12 DE DICIEMBRE (CAB.EN ACHIOTES)</v>
          </cell>
        </row>
        <row r="770">
          <cell r="AE770" t="str">
            <v>MILAGROS</v>
          </cell>
        </row>
        <row r="771">
          <cell r="AE771" t="str">
            <v>QUILANGA, CABECERA CANTONAL</v>
          </cell>
        </row>
        <row r="772">
          <cell r="AE772" t="str">
            <v>FUNDOCHAMBA</v>
          </cell>
        </row>
        <row r="773">
          <cell r="AE773" t="str">
            <v>SAN ANTONIO DE LAS ARADAS (CAB. EN LAS ARADAS)</v>
          </cell>
        </row>
        <row r="774">
          <cell r="AE774" t="str">
            <v>OLMEDO, CABECERA CANTONAL</v>
          </cell>
        </row>
        <row r="775">
          <cell r="AE775" t="str">
            <v>LA TINGUE</v>
          </cell>
        </row>
        <row r="776">
          <cell r="AE776" t="str">
            <v>BABAHOYO, CABECERA CANTONAL Y CAPITAL PROVINCIAL</v>
          </cell>
        </row>
        <row r="777">
          <cell r="AE777" t="str">
            <v>CLEMENTE BAQUERIZO</v>
          </cell>
        </row>
        <row r="778">
          <cell r="AE778" t="str">
            <v xml:space="preserve">DR. CAMILO PONCE </v>
          </cell>
        </row>
        <row r="779">
          <cell r="AE779" t="str">
            <v>BARREIRO</v>
          </cell>
        </row>
        <row r="780">
          <cell r="AE780" t="str">
            <v>EL SALTO</v>
          </cell>
        </row>
        <row r="781">
          <cell r="AE781" t="str">
            <v xml:space="preserve">*BARREIRO (SANTA RITA) </v>
          </cell>
        </row>
        <row r="782">
          <cell r="AE782" t="str">
            <v>CARACOL</v>
          </cell>
        </row>
        <row r="783">
          <cell r="AE783" t="str">
            <v xml:space="preserve">FEBRES CORDERO (LAS JUNTAS) </v>
          </cell>
        </row>
        <row r="784">
          <cell r="AE784" t="str">
            <v>PIMOCHA</v>
          </cell>
        </row>
        <row r="785">
          <cell r="AE785" t="str">
            <v>LA UNIÓN</v>
          </cell>
        </row>
        <row r="786">
          <cell r="AE786" t="str">
            <v>BABA, CABECERA CANTONAL</v>
          </cell>
        </row>
        <row r="787">
          <cell r="AE787" t="str">
            <v>GUARE</v>
          </cell>
        </row>
        <row r="788">
          <cell r="AE788" t="str">
            <v>ISLA DE BEJUCAL</v>
          </cell>
        </row>
        <row r="789">
          <cell r="AE789" t="str">
            <v>MONTALVO, CABECERA CANTONAL</v>
          </cell>
        </row>
        <row r="790">
          <cell r="AE790" t="str">
            <v>PUEBLOVIEJO, CABECERA CANTONAL</v>
          </cell>
        </row>
        <row r="791">
          <cell r="AE791" t="str">
            <v>PUERTO PECHICHE</v>
          </cell>
        </row>
        <row r="792">
          <cell r="AE792" t="str">
            <v>SAN JUAN</v>
          </cell>
        </row>
        <row r="793">
          <cell r="AE793" t="str">
            <v>QUEVEDO, CABECERA CANTONAL</v>
          </cell>
        </row>
        <row r="794">
          <cell r="AE794" t="str">
            <v>QUEVEDO</v>
          </cell>
        </row>
        <row r="795">
          <cell r="AE795" t="str">
            <v>SAN CAMILO</v>
          </cell>
        </row>
        <row r="796">
          <cell r="AE796" t="str">
            <v>*SAN JOSÉ</v>
          </cell>
        </row>
        <row r="797">
          <cell r="AE797" t="str">
            <v>GUAYACÁN</v>
          </cell>
        </row>
        <row r="798">
          <cell r="AE798" t="str">
            <v>NICOLÁS INFANTE DÍAZ</v>
          </cell>
        </row>
        <row r="799">
          <cell r="AE799" t="str">
            <v>SAN CRISTÓBAL</v>
          </cell>
        </row>
        <row r="800">
          <cell r="AE800" t="str">
            <v>SIETE DE OCTUBRE</v>
          </cell>
        </row>
        <row r="801">
          <cell r="AE801" t="str">
            <v>24 DE MAYO</v>
          </cell>
        </row>
        <row r="802">
          <cell r="AE802" t="str">
            <v>VENUS DEL RÍO QUEVEDO</v>
          </cell>
        </row>
        <row r="803">
          <cell r="AE803" t="str">
            <v>VIVA ALFARO</v>
          </cell>
        </row>
        <row r="804">
          <cell r="AE804" t="str">
            <v>*BUENA FÉ</v>
          </cell>
        </row>
        <row r="805">
          <cell r="AE805" t="str">
            <v>*MOCACHE</v>
          </cell>
        </row>
        <row r="806">
          <cell r="AE806" t="str">
            <v>SAN CARLOS</v>
          </cell>
        </row>
        <row r="807">
          <cell r="AE807" t="str">
            <v>*VALENCIA</v>
          </cell>
        </row>
        <row r="808">
          <cell r="AE808" t="str">
            <v>LA ESPERANZA</v>
          </cell>
        </row>
        <row r="809">
          <cell r="AE809" t="str">
            <v>CATARAMA, CABECERA CANTONAL</v>
          </cell>
        </row>
        <row r="810">
          <cell r="AE810" t="str">
            <v>RICAURTE</v>
          </cell>
        </row>
        <row r="811">
          <cell r="AE811" t="str">
            <v>VENTANAS, CABECERA CANTONAL</v>
          </cell>
        </row>
        <row r="812">
          <cell r="AE812" t="str">
            <v>10 DE NOVIEMBRE</v>
          </cell>
        </row>
        <row r="813">
          <cell r="AE813" t="str">
            <v>*QUINSALOMA</v>
          </cell>
        </row>
        <row r="814">
          <cell r="AE814" t="str">
            <v>ZAPOTAL</v>
          </cell>
        </row>
        <row r="815">
          <cell r="AE815" t="str">
            <v>CHACARITA</v>
          </cell>
        </row>
        <row r="816">
          <cell r="AE816" t="str">
            <v>LOS ÁNGELES</v>
          </cell>
        </row>
        <row r="817">
          <cell r="AE817" t="str">
            <v>VINCES, CABECERA CANTONAL</v>
          </cell>
        </row>
        <row r="818">
          <cell r="AE818" t="str">
            <v xml:space="preserve">ANTONIO SOTOMAYOR (CAB. EN PLAYAS DE VINCES) </v>
          </cell>
        </row>
        <row r="819">
          <cell r="AE819" t="str">
            <v>*PALENQUE</v>
          </cell>
        </row>
        <row r="820">
          <cell r="AE820" t="str">
            <v>PALENQUE, CABECERA CANTONAL</v>
          </cell>
        </row>
        <row r="821">
          <cell r="AE821" t="str">
            <v>SAN JACINTO DE BUENA FÉ, CABECERA CANTONAL</v>
          </cell>
        </row>
        <row r="822">
          <cell r="AE822" t="str">
            <v>SAN JACINTO DE BUENA FÉ</v>
          </cell>
        </row>
        <row r="823">
          <cell r="AE823" t="str">
            <v>7 DE AGOSTO</v>
          </cell>
        </row>
        <row r="824">
          <cell r="AE824" t="str">
            <v>11 DE OCTUBRE</v>
          </cell>
        </row>
        <row r="825">
          <cell r="AE825" t="str">
            <v>PATRICIA PILAR</v>
          </cell>
        </row>
        <row r="826">
          <cell r="AE826" t="str">
            <v xml:space="preserve">VALENCIA, CABECERA CANTONAL </v>
          </cell>
        </row>
        <row r="827">
          <cell r="AE827" t="str">
            <v>MOCACHE, CABECERA CANTONAL</v>
          </cell>
        </row>
        <row r="828">
          <cell r="AE828" t="str">
            <v>QUINSALOMA, CABECERA CANTONAL</v>
          </cell>
        </row>
        <row r="829">
          <cell r="AE829" t="str">
            <v>PORTOVIEJO, CABECERA CANTONAL Y CAPITAL PROVINCIAL</v>
          </cell>
        </row>
        <row r="830">
          <cell r="AE830" t="str">
            <v>PORTOVIEJO</v>
          </cell>
        </row>
        <row r="831">
          <cell r="AE831" t="str">
            <v>12 DE MARZO</v>
          </cell>
        </row>
        <row r="832">
          <cell r="AE832" t="str">
            <v>COLÓN</v>
          </cell>
        </row>
        <row r="833">
          <cell r="AE833" t="str">
            <v>PICOAZÁ</v>
          </cell>
        </row>
        <row r="834">
          <cell r="AE834" t="str">
            <v>SAN PABLO</v>
          </cell>
        </row>
        <row r="835">
          <cell r="AE835" t="str">
            <v>ANDRÉS DE VERA</v>
          </cell>
        </row>
        <row r="836">
          <cell r="AE836" t="str">
            <v>FRANCISCO PACHECO</v>
          </cell>
        </row>
        <row r="837">
          <cell r="AE837" t="str">
            <v>18 DE OCTUBRE</v>
          </cell>
        </row>
        <row r="838">
          <cell r="AE838" t="str">
            <v>SIMÓN BOLÍVAR</v>
          </cell>
        </row>
        <row r="839">
          <cell r="AE839" t="str">
            <v>ABDÓN CALDERÓN (SAN FRANCISCO)</v>
          </cell>
        </row>
        <row r="840">
          <cell r="AE840" t="str">
            <v xml:space="preserve">ALHAJUELA (BAJO GRANDE) </v>
          </cell>
        </row>
        <row r="841">
          <cell r="AE841" t="str">
            <v>CRUCITA</v>
          </cell>
        </row>
        <row r="842">
          <cell r="AE842" t="str">
            <v>PUEBLO NUEVO</v>
          </cell>
        </row>
        <row r="843">
          <cell r="AE843" t="str">
            <v>RIOCHICO (RÍO CHICO)</v>
          </cell>
        </row>
        <row r="844">
          <cell r="AE844" t="str">
            <v>SAN PLÁCIDO</v>
          </cell>
        </row>
        <row r="845">
          <cell r="AE845" t="str">
            <v>CHIRIJOS</v>
          </cell>
        </row>
        <row r="846">
          <cell r="AE846" t="str">
            <v>CALCETA, CABECERA CANTONAL</v>
          </cell>
        </row>
        <row r="847">
          <cell r="AE847" t="str">
            <v>MEMBRILLO</v>
          </cell>
        </row>
        <row r="848">
          <cell r="AE848" t="str">
            <v>QUIROGA</v>
          </cell>
        </row>
        <row r="849">
          <cell r="AE849" t="str">
            <v>CHONE, CABECERA CANTONAL</v>
          </cell>
        </row>
        <row r="850">
          <cell r="AE850" t="str">
            <v>CHONE</v>
          </cell>
        </row>
        <row r="851">
          <cell r="AE851" t="str">
            <v>SANTA RITA</v>
          </cell>
        </row>
        <row r="852">
          <cell r="AE852" t="str">
            <v>BOYACÁ</v>
          </cell>
        </row>
        <row r="853">
          <cell r="AE853" t="str">
            <v>CANUTO</v>
          </cell>
        </row>
        <row r="854">
          <cell r="AE854" t="str">
            <v>CONVENTO</v>
          </cell>
        </row>
        <row r="855">
          <cell r="AE855" t="str">
            <v>CHIBUNGA</v>
          </cell>
        </row>
        <row r="856">
          <cell r="AE856" t="str">
            <v>ELOY ALFARO</v>
          </cell>
        </row>
        <row r="857">
          <cell r="AE857" t="str">
            <v>RICAURTE</v>
          </cell>
        </row>
        <row r="858">
          <cell r="AE858" t="str">
            <v>SAN ANTONIO</v>
          </cell>
        </row>
        <row r="859">
          <cell r="AE859" t="str">
            <v>EL CARMEN, CABECERA CANTONAL</v>
          </cell>
        </row>
        <row r="860">
          <cell r="AE860" t="str">
            <v>EL CARMEN</v>
          </cell>
        </row>
        <row r="861">
          <cell r="AE861" t="str">
            <v>4 DE DICIEMBRE</v>
          </cell>
        </row>
        <row r="862">
          <cell r="AE862" t="str">
            <v>WILFRIDO LOOR MOREIRA (MAICITO)</v>
          </cell>
        </row>
        <row r="863">
          <cell r="AE863" t="str">
            <v>SAN PEDRO DE SUMA</v>
          </cell>
        </row>
        <row r="864">
          <cell r="AE864" t="str">
            <v>FLAVIO ALFARO, CABECERA CANTONAL</v>
          </cell>
        </row>
        <row r="865">
          <cell r="AE865" t="str">
            <v>SAN FRANCISCO DE NOVILLO (CAB. EN  NOVILLO)</v>
          </cell>
        </row>
        <row r="866">
          <cell r="AE866" t="str">
            <v>ZAPALLO</v>
          </cell>
        </row>
        <row r="867">
          <cell r="AE867" t="str">
            <v>JIPIJAPA, CABECERA CANTONAL</v>
          </cell>
        </row>
        <row r="868">
          <cell r="AE868" t="str">
            <v xml:space="preserve">DR. MIGUEL MORÁN LUCIO </v>
          </cell>
        </row>
        <row r="869">
          <cell r="AE869" t="str">
            <v>MANUEL INOCENCIO PARRALES Y GUALE</v>
          </cell>
        </row>
        <row r="870">
          <cell r="AE870" t="str">
            <v>SAN LORENZO DE JIPIJAPA</v>
          </cell>
        </row>
        <row r="871">
          <cell r="AE871" t="str">
            <v>AMÉRICA</v>
          </cell>
        </row>
        <row r="872">
          <cell r="AE872" t="str">
            <v>EL ANEGADO (CAB. EN ELOY ALFARO)</v>
          </cell>
        </row>
        <row r="873">
          <cell r="AE873" t="str">
            <v>JULCUY</v>
          </cell>
        </row>
        <row r="874">
          <cell r="AE874" t="str">
            <v>LA UNIÓN</v>
          </cell>
        </row>
        <row r="875">
          <cell r="AE875" t="str">
            <v>*MACHALILLA</v>
          </cell>
        </row>
        <row r="876">
          <cell r="AE876" t="str">
            <v>MEMBRILLAL</v>
          </cell>
        </row>
        <row r="877">
          <cell r="AE877" t="str">
            <v>PEDRO PABLO GÓMEZ</v>
          </cell>
        </row>
        <row r="878">
          <cell r="AE878" t="str">
            <v>PUERTO DE CAYO</v>
          </cell>
        </row>
        <row r="879">
          <cell r="AE879" t="str">
            <v>*PUERTO LÓPEZ</v>
          </cell>
        </row>
        <row r="880">
          <cell r="AE880" t="str">
            <v>JUNÍN, CABECERA CANTONAL</v>
          </cell>
        </row>
        <row r="881">
          <cell r="AE881" t="str">
            <v>MANTA, CABECERA CANTONAL</v>
          </cell>
        </row>
        <row r="882">
          <cell r="AE882" t="str">
            <v>LOS ESTEROS</v>
          </cell>
        </row>
        <row r="883">
          <cell r="AE883" t="str">
            <v>MANTA</v>
          </cell>
        </row>
        <row r="884">
          <cell r="AE884" t="str">
            <v>SAN MATEO</v>
          </cell>
        </row>
        <row r="885">
          <cell r="AE885" t="str">
            <v>TARQUI</v>
          </cell>
        </row>
        <row r="886">
          <cell r="AE886" t="str">
            <v>ELOY ALFARO</v>
          </cell>
        </row>
        <row r="887">
          <cell r="AE887" t="str">
            <v>SAN LORENZO</v>
          </cell>
        </row>
        <row r="888">
          <cell r="AE888" t="str">
            <v>SANTA MARIANITA (BOCA DE PACOCHE)</v>
          </cell>
        </row>
        <row r="889">
          <cell r="AE889" t="str">
            <v>MONTECRISTI, CABECERA CANTONAL</v>
          </cell>
        </row>
        <row r="890">
          <cell r="AE890" t="str">
            <v>ANIBAL SAN ANDRÉS</v>
          </cell>
        </row>
        <row r="891">
          <cell r="AE891" t="str">
            <v>MONTECRISTI</v>
          </cell>
        </row>
        <row r="892">
          <cell r="AE892" t="str">
            <v>EL COLORADO</v>
          </cell>
        </row>
        <row r="893">
          <cell r="AE893" t="str">
            <v>GENERAL ELOY ALFARO</v>
          </cell>
        </row>
        <row r="894">
          <cell r="AE894" t="str">
            <v>LEONIDAS PROAÑO</v>
          </cell>
        </row>
        <row r="895">
          <cell r="AE895" t="str">
            <v>*JARAMIJÓ</v>
          </cell>
        </row>
        <row r="896">
          <cell r="AE896" t="str">
            <v>LA PILA</v>
          </cell>
        </row>
        <row r="897">
          <cell r="AE897" t="str">
            <v>PAJÁN, CABECERA CANTONAL</v>
          </cell>
        </row>
        <row r="898">
          <cell r="AE898" t="str">
            <v>CAMPOZANO (LA PALMA DE PAJÁN)</v>
          </cell>
        </row>
        <row r="899">
          <cell r="AE899" t="str">
            <v>CASCOL</v>
          </cell>
        </row>
        <row r="900">
          <cell r="AE900" t="str">
            <v>GUALE</v>
          </cell>
        </row>
        <row r="901">
          <cell r="AE901" t="str">
            <v>LASCANO</v>
          </cell>
        </row>
        <row r="902">
          <cell r="AE902" t="str">
            <v>PICHINCHA, CABECERA CANTONAL</v>
          </cell>
        </row>
        <row r="903">
          <cell r="AE903" t="str">
            <v xml:space="preserve">BARRAGANETE </v>
          </cell>
        </row>
        <row r="904">
          <cell r="AE904" t="str">
            <v>SAN SEBASTIÁN</v>
          </cell>
        </row>
        <row r="905">
          <cell r="AE905" t="str">
            <v>ROCAFUERTE, CABECERA CANTONAL</v>
          </cell>
        </row>
        <row r="906">
          <cell r="AE906" t="str">
            <v>SANTA ANA DE VUELTA LARGA, CABECERA CANTONAL</v>
          </cell>
        </row>
        <row r="907">
          <cell r="AE907" t="str">
            <v>SANTA ANA</v>
          </cell>
        </row>
        <row r="908">
          <cell r="AE908" t="str">
            <v>LODANA</v>
          </cell>
        </row>
        <row r="909">
          <cell r="AE909" t="str">
            <v>AYACUCHO</v>
          </cell>
        </row>
        <row r="910">
          <cell r="AE910" t="str">
            <v>HONORATO VÁSQUEZ (CAB. EN VÁSQUEZ)</v>
          </cell>
        </row>
        <row r="911">
          <cell r="AE911" t="str">
            <v>LA UNIÓN</v>
          </cell>
        </row>
        <row r="912">
          <cell r="AE912" t="str">
            <v>*OLMEDO</v>
          </cell>
        </row>
        <row r="913">
          <cell r="AE913" t="str">
            <v>SAN PABLO (CAB. EN PUEBLO NUEVO)</v>
          </cell>
        </row>
        <row r="914">
          <cell r="AE914" t="str">
            <v>BAHÍA DE CARÁQUEZ, CABECERA CANTONAL</v>
          </cell>
        </row>
        <row r="915">
          <cell r="AE915" t="str">
            <v>BAHÍA DE CARÁQUEZ</v>
          </cell>
        </row>
        <row r="916">
          <cell r="AE916" t="str">
            <v>LEONIDAS PLAZA GUTIÉRREZ</v>
          </cell>
        </row>
        <row r="917">
          <cell r="AE917" t="str">
            <v>* CANOA</v>
          </cell>
        </row>
        <row r="918">
          <cell r="AE918" t="str">
            <v>*COJIMÍES</v>
          </cell>
        </row>
        <row r="919">
          <cell r="AE919" t="str">
            <v>CHARAPOTÓ</v>
          </cell>
        </row>
        <row r="920">
          <cell r="AE920" t="str">
            <v>*10 DE AGOSTO</v>
          </cell>
        </row>
        <row r="921">
          <cell r="AE921" t="str">
            <v>*JAMA</v>
          </cell>
        </row>
        <row r="922">
          <cell r="AE922" t="str">
            <v>*PEDERNALES</v>
          </cell>
        </row>
        <row r="923">
          <cell r="AE923" t="str">
            <v>SAN ISIDRO</v>
          </cell>
        </row>
        <row r="924">
          <cell r="AE924" t="str">
            <v>*SAN VICENTE</v>
          </cell>
        </row>
        <row r="925">
          <cell r="AE925" t="str">
            <v>TOSAGUA, CABECERA CANTONAL</v>
          </cell>
        </row>
        <row r="926">
          <cell r="AE926" t="str">
            <v>BACHILLERO</v>
          </cell>
        </row>
        <row r="927">
          <cell r="AE927" t="str">
            <v>ANGEL PEDRO GILER (LA ESTANCILLA)</v>
          </cell>
        </row>
        <row r="928">
          <cell r="AE928" t="str">
            <v>SUCRE, CABECERA CANTONAL</v>
          </cell>
        </row>
        <row r="929">
          <cell r="AE929" t="str">
            <v>BELLAVISTA</v>
          </cell>
        </row>
        <row r="930">
          <cell r="AE930" t="str">
            <v>NOBOA</v>
          </cell>
        </row>
        <row r="931">
          <cell r="AE931" t="str">
            <v>ARQ. SIXTO DURÁN BALLÉN</v>
          </cell>
        </row>
        <row r="932">
          <cell r="AE932" t="str">
            <v>PEDERNALES, CABECERA CANTONAL</v>
          </cell>
        </row>
        <row r="933">
          <cell r="AE933" t="str">
            <v>COJIMÍES</v>
          </cell>
        </row>
        <row r="934">
          <cell r="AE934" t="str">
            <v>10 DE AGOSTO</v>
          </cell>
        </row>
        <row r="935">
          <cell r="AE935" t="str">
            <v>ATAHUALPA</v>
          </cell>
        </row>
        <row r="936">
          <cell r="AE936" t="str">
            <v>OLMEDO, CABECERA CANTONAL</v>
          </cell>
        </row>
        <row r="937">
          <cell r="AE937" t="str">
            <v>PUERTO LÓPEZ, CABECERA CANTONAL</v>
          </cell>
        </row>
        <row r="938">
          <cell r="AE938" t="str">
            <v>MACHALILLA</v>
          </cell>
        </row>
        <row r="939">
          <cell r="AE939" t="str">
            <v>SALANGO</v>
          </cell>
        </row>
        <row r="940">
          <cell r="AE940" t="str">
            <v>JAMA, CABECERA CANTONAL</v>
          </cell>
        </row>
        <row r="941">
          <cell r="AE941" t="str">
            <v>JARAMIJÓ, CABECERA CANTONAL</v>
          </cell>
        </row>
        <row r="942">
          <cell r="AE942" t="str">
            <v>SAN VICENTE, CABECERA CANTONAL</v>
          </cell>
        </row>
        <row r="943">
          <cell r="AE943" t="str">
            <v>CANOA</v>
          </cell>
        </row>
        <row r="944">
          <cell r="AE944" t="str">
            <v xml:space="preserve">MACAS, CABECERA CANTONAL Y CAPITAL PROVINCIAL </v>
          </cell>
        </row>
        <row r="945">
          <cell r="AE945" t="str">
            <v xml:space="preserve">ALSHI (CAB. EN 9 DE OCTUBRE) </v>
          </cell>
        </row>
        <row r="946">
          <cell r="AE946" t="str">
            <v>*CHIGUAZA</v>
          </cell>
        </row>
        <row r="947">
          <cell r="AE947" t="str">
            <v>GENERAL PROAÑO</v>
          </cell>
        </row>
        <row r="948">
          <cell r="AE948" t="str">
            <v xml:space="preserve">*HUASAGA (CAB.EN WAMPUIK) </v>
          </cell>
        </row>
        <row r="949">
          <cell r="AE949" t="str">
            <v>*MACUMA</v>
          </cell>
        </row>
        <row r="950">
          <cell r="AE950" t="str">
            <v>SAN ISIDRO</v>
          </cell>
        </row>
        <row r="951">
          <cell r="AE951" t="str">
            <v>SEVILLA DON BOSCO</v>
          </cell>
        </row>
        <row r="952">
          <cell r="AE952" t="str">
            <v>SINAÍ</v>
          </cell>
        </row>
        <row r="953">
          <cell r="AE953" t="str">
            <v>*TAISHA</v>
          </cell>
        </row>
        <row r="954">
          <cell r="AE954" t="str">
            <v>ZUÑA (ZÚÑAC)</v>
          </cell>
        </row>
        <row r="955">
          <cell r="AE955" t="str">
            <v>*TUUTINENTZA</v>
          </cell>
        </row>
        <row r="956">
          <cell r="AE956" t="str">
            <v>CUCHAENTZA</v>
          </cell>
        </row>
        <row r="957">
          <cell r="AE957" t="str">
            <v>*SAN JOSÉ DE MORONA</v>
          </cell>
        </row>
        <row r="958">
          <cell r="AE958" t="str">
            <v>RÍO BLANCO</v>
          </cell>
        </row>
        <row r="959">
          <cell r="AE959" t="str">
            <v>GUALAQUIZA, CABECERA CANTONAL</v>
          </cell>
        </row>
        <row r="960">
          <cell r="AE960" t="str">
            <v>GUALAQUIZA</v>
          </cell>
        </row>
        <row r="961">
          <cell r="AE961" t="str">
            <v>MERCEDES MOLINA</v>
          </cell>
        </row>
        <row r="962">
          <cell r="AE962" t="str">
            <v xml:space="preserve">AMAZONAS (ROSARIO DE CUYES) </v>
          </cell>
        </row>
        <row r="963">
          <cell r="AE963" t="str">
            <v>BERMEJOS</v>
          </cell>
        </row>
        <row r="964">
          <cell r="AE964" t="str">
            <v>BOMBOIZA</v>
          </cell>
        </row>
        <row r="965">
          <cell r="AE965" t="str">
            <v>CHIGÜINDA</v>
          </cell>
        </row>
        <row r="966">
          <cell r="AE966" t="str">
            <v>EL ROSARIO</v>
          </cell>
        </row>
        <row r="967">
          <cell r="AE967" t="str">
            <v>NUEVA TARQUI</v>
          </cell>
        </row>
        <row r="968">
          <cell r="AE968" t="str">
            <v>SAN MIGUEL DE CUYES</v>
          </cell>
        </row>
        <row r="969">
          <cell r="AE969" t="str">
            <v>EL IDEAL</v>
          </cell>
        </row>
        <row r="970">
          <cell r="AE970" t="str">
            <v>GENERAL LEONIDAS PLAZA GUTIÉRREZ (LIMÓN), CABECERA CANTONAL</v>
          </cell>
        </row>
        <row r="971">
          <cell r="AE971" t="str">
            <v>INDANZA</v>
          </cell>
        </row>
        <row r="972">
          <cell r="AE972" t="str">
            <v>*PAN DE AZÚCAR</v>
          </cell>
        </row>
        <row r="973">
          <cell r="AE973" t="str">
            <v>SAN ANTONIO (CAB. EN SAN ANTONIO CENTRO</v>
          </cell>
        </row>
        <row r="974">
          <cell r="AE974" t="str">
            <v>*SAN CARLOS DE LIMÓN (SAN CARLOS DEL  ZAMORA)</v>
          </cell>
        </row>
        <row r="975">
          <cell r="AE975" t="str">
            <v>*SAN JUAN BOSCO</v>
          </cell>
        </row>
        <row r="976">
          <cell r="AE976" t="str">
            <v>SAN MIGUEL DE CONCHAY</v>
          </cell>
        </row>
        <row r="977">
          <cell r="AE977" t="str">
            <v>SANTA SUSANA DE CHIVIAZA (CAB. EN CHIVIAZA)</v>
          </cell>
        </row>
        <row r="978">
          <cell r="AE978" t="str">
            <v>YUNGANZA (CAB. EN EL ROSARIO)</v>
          </cell>
        </row>
        <row r="979">
          <cell r="AE979" t="str">
            <v>PALORA (METZERA),CABECERA CANTONAL</v>
          </cell>
        </row>
        <row r="980">
          <cell r="AE980" t="str">
            <v>ARAPICOS</v>
          </cell>
        </row>
        <row r="981">
          <cell r="AE981" t="str">
            <v>CUMANDÁ (CAB. EN COLONIA AGRÍCOLA SEVILLA DEL ORO)</v>
          </cell>
        </row>
        <row r="982">
          <cell r="AE982" t="str">
            <v>*HUAMBOYA</v>
          </cell>
        </row>
        <row r="983">
          <cell r="AE983" t="str">
            <v>SANGAY (CAB. EN NAYAMANACA)</v>
          </cell>
        </row>
        <row r="984">
          <cell r="AE984" t="str">
            <v>16 DE AGOSTO</v>
          </cell>
        </row>
        <row r="985">
          <cell r="AE985" t="str">
            <v>SANTIAGO DE MÉNDEZ, CABECERA CANTONAL</v>
          </cell>
        </row>
        <row r="986">
          <cell r="AE986" t="str">
            <v>COPAL</v>
          </cell>
        </row>
        <row r="987">
          <cell r="AE987" t="str">
            <v>CHUPIANZA</v>
          </cell>
        </row>
        <row r="988">
          <cell r="AE988" t="str">
            <v>PATUCA</v>
          </cell>
        </row>
        <row r="989">
          <cell r="AE989" t="str">
            <v xml:space="preserve">SAN LUIS DE EL ACHO (CAB. EN EL ACHO) </v>
          </cell>
        </row>
        <row r="990">
          <cell r="AE990" t="str">
            <v>*SANTIAGO</v>
          </cell>
        </row>
        <row r="991">
          <cell r="AE991" t="str">
            <v>TAYUZA</v>
          </cell>
        </row>
        <row r="992">
          <cell r="AE992" t="str">
            <v>SAN FRANCISCO DE CHINIMBIMI</v>
          </cell>
        </row>
        <row r="993">
          <cell r="AE993" t="str">
            <v>SUCÚA, CABECERA CANTONAL</v>
          </cell>
        </row>
        <row r="994">
          <cell r="AE994" t="str">
            <v>ASUNCIÓN</v>
          </cell>
        </row>
        <row r="995">
          <cell r="AE995" t="str">
            <v>HUAMBI</v>
          </cell>
        </row>
        <row r="996">
          <cell r="AE996" t="str">
            <v>*LOGROÑO</v>
          </cell>
        </row>
        <row r="997">
          <cell r="AE997" t="str">
            <v>*YAUPI</v>
          </cell>
        </row>
        <row r="998">
          <cell r="AE998" t="str">
            <v>SANTA MARIANITA DE JESÚS</v>
          </cell>
        </row>
        <row r="999">
          <cell r="AE999" t="str">
            <v>HUAMBOYA, CABECERA CANTONAL</v>
          </cell>
        </row>
        <row r="1000">
          <cell r="AE1000" t="str">
            <v>CHIGUAZA</v>
          </cell>
        </row>
        <row r="1001">
          <cell r="AE1001" t="str">
            <v>*PABLO SEXTO</v>
          </cell>
        </row>
        <row r="1002">
          <cell r="AE1002" t="str">
            <v>SAN JUAN BOSCO, CABECERA CANTONAL</v>
          </cell>
        </row>
        <row r="1003">
          <cell r="AE1003" t="str">
            <v>PAN DE AZÚCAR</v>
          </cell>
        </row>
        <row r="1004">
          <cell r="AE1004" t="str">
            <v xml:space="preserve">SAN CARLOS DE LIMÓN  </v>
          </cell>
        </row>
        <row r="1005">
          <cell r="AE1005" t="str">
            <v xml:space="preserve">SAN JACINTO DE WAKAMBEIS </v>
          </cell>
        </row>
        <row r="1006">
          <cell r="AE1006" t="str">
            <v>SANTIAGO DE PANANZA</v>
          </cell>
        </row>
        <row r="1007">
          <cell r="AE1007" t="str">
            <v>TAISHA, CABECERA CANTONAL</v>
          </cell>
        </row>
        <row r="1008">
          <cell r="AE1008" t="str">
            <v xml:space="preserve">HUASAGA (CAB. EN WAMPUIK) </v>
          </cell>
        </row>
        <row r="1009">
          <cell r="AE1009" t="str">
            <v xml:space="preserve">MACUMA  </v>
          </cell>
        </row>
        <row r="1010">
          <cell r="AE1010" t="str">
            <v xml:space="preserve">TUUTINENTZA </v>
          </cell>
        </row>
        <row r="1011">
          <cell r="AE1011" t="str">
            <v>PUMPUENTSA</v>
          </cell>
        </row>
        <row r="1012">
          <cell r="AE1012" t="str">
            <v>LOGROÑO, CABECERA CANTONAL</v>
          </cell>
        </row>
        <row r="1013">
          <cell r="AE1013" t="str">
            <v>YAUPI</v>
          </cell>
        </row>
        <row r="1014">
          <cell r="AE1014" t="str">
            <v>SHIMPIS</v>
          </cell>
        </row>
        <row r="1015">
          <cell r="AE1015" t="str">
            <v>PABLO SEXTO, CABECERA CANTONAL</v>
          </cell>
        </row>
        <row r="1016">
          <cell r="AE1016" t="str">
            <v>SANTIAGO, CABECERA CANTONAL</v>
          </cell>
        </row>
        <row r="1017">
          <cell r="AE1017" t="str">
            <v>SAN JOSÉ DE MORONA</v>
          </cell>
        </row>
        <row r="1018">
          <cell r="AE1018" t="str">
            <v>TENA, CABECERA CANTONAL Y CAPITAL PROVINCIAL</v>
          </cell>
        </row>
        <row r="1019">
          <cell r="AE1019" t="str">
            <v>AHUANO</v>
          </cell>
        </row>
        <row r="1020">
          <cell r="AE1020" t="str">
            <v xml:space="preserve">*CARLOS JULIO AROSEMENA TOLA (ZATZA-YACU) </v>
          </cell>
        </row>
        <row r="1021">
          <cell r="AE1021" t="str">
            <v>CHONTAPUNTA</v>
          </cell>
        </row>
        <row r="1022">
          <cell r="AE1022" t="str">
            <v>PANO</v>
          </cell>
        </row>
        <row r="1023">
          <cell r="AE1023" t="str">
            <v>PUERTO MISAHUALLI</v>
          </cell>
        </row>
        <row r="1024">
          <cell r="AE1024" t="str">
            <v>PUERTO NAPO</v>
          </cell>
        </row>
        <row r="1025">
          <cell r="AE1025" t="str">
            <v>TÁLAG</v>
          </cell>
        </row>
        <row r="1026">
          <cell r="AE1026" t="str">
            <v>SAN JUAN DE MUYUNA</v>
          </cell>
        </row>
        <row r="1027">
          <cell r="AE1027" t="str">
            <v>ARCHIDONA, CABECERA CANTONAL</v>
          </cell>
        </row>
        <row r="1028">
          <cell r="AE1028" t="str">
            <v>*AVILA</v>
          </cell>
        </row>
        <row r="1029">
          <cell r="AE1029" t="str">
            <v>COTUNDO</v>
          </cell>
        </row>
        <row r="1030">
          <cell r="AE1030" t="str">
            <v>*LORETO</v>
          </cell>
        </row>
        <row r="1031">
          <cell r="AE1031" t="str">
            <v>SAN PABLO DE USHPAYACU</v>
          </cell>
        </row>
        <row r="1032">
          <cell r="AE1032" t="str">
            <v>*PUERTO MURIALDO</v>
          </cell>
        </row>
        <row r="1033">
          <cell r="AE1033" t="str">
            <v>EL CHACO, CABECERA CANTONAL</v>
          </cell>
        </row>
        <row r="1034">
          <cell r="AE1034" t="str">
            <v xml:space="preserve">GONZALO DíAZ DE PINEDA (EL BOMBÓN) </v>
          </cell>
        </row>
        <row r="1035">
          <cell r="AE1035" t="str">
            <v>LINARES</v>
          </cell>
        </row>
        <row r="1036">
          <cell r="AE1036" t="str">
            <v>OYACACHI</v>
          </cell>
        </row>
        <row r="1037">
          <cell r="AE1037" t="str">
            <v>SANTA ROSA</v>
          </cell>
        </row>
        <row r="1038">
          <cell r="AE1038" t="str">
            <v>SARDINAS</v>
          </cell>
        </row>
        <row r="1039">
          <cell r="AE1039" t="str">
            <v>BAEZA, CABECERA CANTONAL</v>
          </cell>
        </row>
        <row r="1040">
          <cell r="AE1040" t="str">
            <v>COSANGA</v>
          </cell>
        </row>
        <row r="1041">
          <cell r="AE1041" t="str">
            <v>CUYUJA</v>
          </cell>
        </row>
        <row r="1042">
          <cell r="AE1042" t="str">
            <v>PAPALLACTA</v>
          </cell>
        </row>
        <row r="1043">
          <cell r="AE1043" t="str">
            <v>SAN FRANCISCO DE BORJA (VIRGILIO DÁVILA)</v>
          </cell>
        </row>
        <row r="1044">
          <cell r="AE1044" t="str">
            <v>*SAN JOSÉ DEL PAYAMINO</v>
          </cell>
        </row>
        <row r="1045">
          <cell r="AE1045" t="str">
            <v>SUMACO</v>
          </cell>
        </row>
        <row r="1046">
          <cell r="AE1046" t="str">
            <v>CARLOS JULIO AROSEMENA TOLA, CABECERA CANTONAL</v>
          </cell>
        </row>
        <row r="1047">
          <cell r="AE1047" t="str">
            <v>PUYO, CABECERA CANTONAL Y CAPITAL PROVINCIAL</v>
          </cell>
        </row>
        <row r="1048">
          <cell r="AE1048" t="str">
            <v>*ARAJUNO</v>
          </cell>
        </row>
        <row r="1049">
          <cell r="AE1049" t="str">
            <v>CANELOS</v>
          </cell>
        </row>
        <row r="1050">
          <cell r="AE1050" t="str">
            <v>*CURARAY</v>
          </cell>
        </row>
        <row r="1051">
          <cell r="AE1051" t="str">
            <v>DIEZ  DE AGOSTO</v>
          </cell>
        </row>
        <row r="1052">
          <cell r="AE1052" t="str">
            <v>FÁTIMA</v>
          </cell>
        </row>
        <row r="1053">
          <cell r="AE1053" t="str">
            <v xml:space="preserve">MONTALVO (ANDOAS) </v>
          </cell>
        </row>
        <row r="1054">
          <cell r="AE1054" t="str">
            <v>POMONA</v>
          </cell>
        </row>
        <row r="1055">
          <cell r="AE1055" t="str">
            <v xml:space="preserve">RÍO CORRIENTES </v>
          </cell>
        </row>
        <row r="1056">
          <cell r="AE1056" t="str">
            <v>RÍO TIGRE</v>
          </cell>
        </row>
        <row r="1057">
          <cell r="AE1057" t="str">
            <v>*SANTA CLARA</v>
          </cell>
        </row>
        <row r="1058">
          <cell r="AE1058" t="str">
            <v>SARAYACU</v>
          </cell>
        </row>
        <row r="1059">
          <cell r="AE1059" t="str">
            <v>SIMÓN BOLÍVAR  (CAB. EN MUSHULLACTA)</v>
          </cell>
        </row>
        <row r="1060">
          <cell r="AE1060" t="str">
            <v>TARQUI</v>
          </cell>
        </row>
        <row r="1061">
          <cell r="AE1061" t="str">
            <v>TENIENTE HUGO ORTIZ</v>
          </cell>
        </row>
        <row r="1062">
          <cell r="AE1062" t="str">
            <v>VERACRUZ (INDILLAMA) (CAB. EN INDILLAMA)</v>
          </cell>
        </row>
        <row r="1063">
          <cell r="AE1063" t="str">
            <v>EL TRIUNFO</v>
          </cell>
        </row>
        <row r="1064">
          <cell r="AE1064" t="str">
            <v>MERA, CABECERA CANTONAL</v>
          </cell>
        </row>
        <row r="1065">
          <cell r="AE1065" t="str">
            <v>MADRE TIERRA</v>
          </cell>
        </row>
        <row r="1066">
          <cell r="AE1066" t="str">
            <v>SHELL</v>
          </cell>
        </row>
        <row r="1067">
          <cell r="AE1067" t="str">
            <v>SANTA CLARA, CABECERA CANTONAL</v>
          </cell>
        </row>
        <row r="1068">
          <cell r="AE1068" t="str">
            <v>SAN JOSÉ</v>
          </cell>
        </row>
        <row r="1069">
          <cell r="AE1069" t="str">
            <v>ARAJUNO, CABECERA CANTONAL</v>
          </cell>
        </row>
        <row r="1070">
          <cell r="AE1070" t="str">
            <v>CURARAY</v>
          </cell>
        </row>
        <row r="1071">
          <cell r="AE1071" t="str">
            <v>QUITO DISTRITO METROPOLITANO, CABECERA CANTONAL, CAPITAL PROVINCIAL Y DE LA REPÚBLICA DEL ECUADOR</v>
          </cell>
        </row>
        <row r="1072">
          <cell r="AE1072" t="str">
            <v>BELISARIO QUEVEDO</v>
          </cell>
        </row>
        <row r="1073">
          <cell r="AE1073" t="str">
            <v>CARCELÉN</v>
          </cell>
        </row>
        <row r="1074">
          <cell r="AE1074" t="str">
            <v>CENTRO HISTÓRICO</v>
          </cell>
        </row>
        <row r="1075">
          <cell r="AE1075" t="str">
            <v>COCHAPAMBA</v>
          </cell>
        </row>
        <row r="1076">
          <cell r="AE1076" t="str">
            <v>COMITÉ DEL PUEBLO</v>
          </cell>
        </row>
        <row r="1077">
          <cell r="AE1077" t="str">
            <v>COTOCOLLAO</v>
          </cell>
        </row>
        <row r="1078">
          <cell r="AE1078" t="str">
            <v>CHILIBULO</v>
          </cell>
        </row>
        <row r="1079">
          <cell r="AE1079" t="str">
            <v>CHILLOGALLO</v>
          </cell>
        </row>
        <row r="1080">
          <cell r="AE1080" t="str">
            <v>CHIMBACALLE</v>
          </cell>
        </row>
        <row r="1081">
          <cell r="AE1081" t="str">
            <v>EL CONDADO</v>
          </cell>
        </row>
        <row r="1082">
          <cell r="AE1082" t="str">
            <v>GUAMANÍ</v>
          </cell>
        </row>
        <row r="1083">
          <cell r="AE1083" t="str">
            <v>IÑAQUITO</v>
          </cell>
        </row>
        <row r="1084">
          <cell r="AE1084" t="str">
            <v>ITCHIMBIA</v>
          </cell>
        </row>
        <row r="1085">
          <cell r="AE1085" t="str">
            <v>JIPIJAPA</v>
          </cell>
        </row>
        <row r="1086">
          <cell r="AE1086" t="str">
            <v>KENNEDY</v>
          </cell>
        </row>
        <row r="1087">
          <cell r="AE1087" t="str">
            <v>LA ARGELIA</v>
          </cell>
        </row>
        <row r="1088">
          <cell r="AE1088" t="str">
            <v>LA CONCEPCIÓN</v>
          </cell>
        </row>
        <row r="1089">
          <cell r="AE1089" t="str">
            <v>LA ECUATORIANA</v>
          </cell>
        </row>
        <row r="1090">
          <cell r="AE1090" t="str">
            <v>LA FERROVIARIA</v>
          </cell>
        </row>
        <row r="1091">
          <cell r="AE1091" t="str">
            <v>LA LIBERTAD</v>
          </cell>
        </row>
        <row r="1092">
          <cell r="AE1092" t="str">
            <v>LA MAGDALENA</v>
          </cell>
        </row>
        <row r="1093">
          <cell r="AE1093" t="str">
            <v>LA MENA</v>
          </cell>
        </row>
        <row r="1094">
          <cell r="AE1094" t="str">
            <v>MARISCAL SUCRE</v>
          </cell>
        </row>
        <row r="1095">
          <cell r="AE1095" t="str">
            <v>PONCEANO</v>
          </cell>
        </row>
        <row r="1096">
          <cell r="AE1096" t="str">
            <v>PUENGASÍ</v>
          </cell>
        </row>
        <row r="1097">
          <cell r="AE1097" t="str">
            <v>QUITUMBE</v>
          </cell>
        </row>
        <row r="1098">
          <cell r="AE1098" t="str">
            <v>RUMIPAMBA</v>
          </cell>
        </row>
        <row r="1099">
          <cell r="AE1099" t="str">
            <v>SAN BARTOLO</v>
          </cell>
        </row>
        <row r="1100">
          <cell r="AE1100" t="str">
            <v>SAN ISIDRO DEL INCA</v>
          </cell>
        </row>
        <row r="1101">
          <cell r="AE1101" t="str">
            <v>SAN JUAN</v>
          </cell>
        </row>
        <row r="1102">
          <cell r="AE1102" t="str">
            <v>SOLANDA</v>
          </cell>
        </row>
        <row r="1103">
          <cell r="AE1103" t="str">
            <v>TURUBAMBA</v>
          </cell>
        </row>
        <row r="1104">
          <cell r="AE1104" t="str">
            <v>ALANGASÍ</v>
          </cell>
        </row>
        <row r="1105">
          <cell r="AE1105" t="str">
            <v>AMAGUAÑA</v>
          </cell>
        </row>
        <row r="1106">
          <cell r="AE1106" t="str">
            <v xml:space="preserve">ATAHUALPA (HABASPAMBA) </v>
          </cell>
        </row>
        <row r="1107">
          <cell r="AE1107" t="str">
            <v>CALACALÍ</v>
          </cell>
        </row>
        <row r="1108">
          <cell r="AE1108" t="str">
            <v xml:space="preserve">CALDERÓN (CARAPUNGO) </v>
          </cell>
        </row>
        <row r="1109">
          <cell r="AE1109" t="str">
            <v>CONOCOTO</v>
          </cell>
        </row>
        <row r="1110">
          <cell r="AE1110" t="str">
            <v>CUMBAYÁ</v>
          </cell>
        </row>
        <row r="1111">
          <cell r="AE1111" t="str">
            <v>CHAVEZPAMBA</v>
          </cell>
        </row>
        <row r="1112">
          <cell r="AE1112" t="str">
            <v xml:space="preserve">CHECA (CHILPA) </v>
          </cell>
        </row>
        <row r="1113">
          <cell r="AE1113" t="str">
            <v>EL QUINCHE</v>
          </cell>
        </row>
        <row r="1114">
          <cell r="AE1114" t="str">
            <v>GUALEA</v>
          </cell>
        </row>
        <row r="1115">
          <cell r="AE1115" t="str">
            <v>GUANGOPOLO</v>
          </cell>
        </row>
        <row r="1116">
          <cell r="AE1116" t="str">
            <v>GUAYLLABAMBA</v>
          </cell>
        </row>
        <row r="1117">
          <cell r="AE1117" t="str">
            <v>LA MERCED</v>
          </cell>
        </row>
        <row r="1118">
          <cell r="AE1118" t="str">
            <v>LLANO CHICO</v>
          </cell>
        </row>
        <row r="1119">
          <cell r="AE1119" t="str">
            <v>LLOA</v>
          </cell>
        </row>
        <row r="1120">
          <cell r="AE1120" t="str">
            <v>*MINDO</v>
          </cell>
        </row>
        <row r="1121">
          <cell r="AE1121" t="str">
            <v>NANEGAL</v>
          </cell>
        </row>
        <row r="1122">
          <cell r="AE1122" t="str">
            <v>NANEGALITO</v>
          </cell>
        </row>
        <row r="1123">
          <cell r="AE1123" t="str">
            <v>NAYÓN</v>
          </cell>
        </row>
        <row r="1124">
          <cell r="AE1124" t="str">
            <v>NONO</v>
          </cell>
        </row>
        <row r="1125">
          <cell r="AE1125" t="str">
            <v>PACTO</v>
          </cell>
        </row>
        <row r="1126">
          <cell r="AE1126" t="str">
            <v>*PEDRO VICENTE MALDONADO</v>
          </cell>
        </row>
        <row r="1127">
          <cell r="AE1127" t="str">
            <v>PERUCHO</v>
          </cell>
        </row>
        <row r="1128">
          <cell r="AE1128" t="str">
            <v>PIFO</v>
          </cell>
        </row>
        <row r="1129">
          <cell r="AE1129" t="str">
            <v>PÍNTAG</v>
          </cell>
        </row>
        <row r="1130">
          <cell r="AE1130" t="str">
            <v>POMASQUI</v>
          </cell>
        </row>
        <row r="1131">
          <cell r="AE1131" t="str">
            <v>PUÉLLARO</v>
          </cell>
        </row>
        <row r="1132">
          <cell r="AE1132" t="str">
            <v>PUEMBO</v>
          </cell>
        </row>
        <row r="1133">
          <cell r="AE1133" t="str">
            <v>SAN ANTONIO</v>
          </cell>
        </row>
        <row r="1134">
          <cell r="AE1134" t="str">
            <v>SAN JOSÉ DE MINAS</v>
          </cell>
        </row>
        <row r="1135">
          <cell r="AE1135" t="str">
            <v>*SAN MIGUEL DE LOS BANCOS</v>
          </cell>
        </row>
        <row r="1136">
          <cell r="AE1136" t="str">
            <v>TABABELA</v>
          </cell>
        </row>
        <row r="1137">
          <cell r="AE1137" t="str">
            <v>TUMBACO</v>
          </cell>
        </row>
        <row r="1138">
          <cell r="AE1138" t="str">
            <v>YARUQUÍ</v>
          </cell>
        </row>
        <row r="1139">
          <cell r="AE1139" t="str">
            <v>ZÁMBIZA</v>
          </cell>
        </row>
        <row r="1140">
          <cell r="AE1140" t="str">
            <v>*PUERTO QUITO</v>
          </cell>
        </row>
        <row r="1141">
          <cell r="AE1141" t="str">
            <v>CAYAMBE, CABECERA CANTONAL</v>
          </cell>
        </row>
        <row r="1142">
          <cell r="AE1142" t="str">
            <v>AYORA</v>
          </cell>
        </row>
        <row r="1143">
          <cell r="AE1143" t="str">
            <v>CAYAMBE</v>
          </cell>
        </row>
        <row r="1144">
          <cell r="AE1144" t="str">
            <v>JUAN MONTALVO</v>
          </cell>
        </row>
        <row r="1145">
          <cell r="AE1145" t="str">
            <v>ASCÁZUBI</v>
          </cell>
        </row>
        <row r="1146">
          <cell r="AE1146" t="str">
            <v xml:space="preserve">CANGAHUA </v>
          </cell>
        </row>
        <row r="1147">
          <cell r="AE1147" t="str">
            <v>OLMEDO (PESILLO)</v>
          </cell>
        </row>
        <row r="1148">
          <cell r="AE1148" t="str">
            <v>OTÓN</v>
          </cell>
        </row>
        <row r="1149">
          <cell r="AE1149" t="str">
            <v>SANTA ROSA DE CUZUBAMBA</v>
          </cell>
        </row>
        <row r="1150">
          <cell r="AE1150" t="str">
            <v>MACHACHI, CABECERA CANTONAL</v>
          </cell>
        </row>
        <row r="1151">
          <cell r="AE1151" t="str">
            <v>ALÓAG</v>
          </cell>
        </row>
        <row r="1152">
          <cell r="AE1152" t="str">
            <v>ALOASÍ</v>
          </cell>
        </row>
        <row r="1153">
          <cell r="AE1153" t="str">
            <v>CUTUGLAHUA</v>
          </cell>
        </row>
        <row r="1154">
          <cell r="AE1154" t="str">
            <v>EL CHAUPI</v>
          </cell>
        </row>
        <row r="1155">
          <cell r="AE1155" t="str">
            <v>MANUEL CORNEJO ASTORGA (TANDAPI)</v>
          </cell>
        </row>
        <row r="1156">
          <cell r="AE1156" t="str">
            <v>TAMBILLO</v>
          </cell>
        </row>
        <row r="1157">
          <cell r="AE1157" t="str">
            <v>UYUMBICHO</v>
          </cell>
        </row>
        <row r="1158">
          <cell r="AE1158" t="str">
            <v>TABACUNDO, CABECERA CANTONAL</v>
          </cell>
        </row>
        <row r="1159">
          <cell r="AE1159" t="str">
            <v>LA ESPERANZA</v>
          </cell>
        </row>
        <row r="1160">
          <cell r="AE1160" t="str">
            <v>MALCHINGUÍ</v>
          </cell>
        </row>
        <row r="1161">
          <cell r="AE1161" t="str">
            <v>TOCACHI</v>
          </cell>
        </row>
        <row r="1162">
          <cell r="AE1162" t="str">
            <v>TUPIGACHI</v>
          </cell>
        </row>
        <row r="1163">
          <cell r="AE1163" t="str">
            <v>SANGOLQUI, CABECERA CANTONAL</v>
          </cell>
        </row>
        <row r="1164">
          <cell r="AE1164" t="str">
            <v>SANGOLQUÍ</v>
          </cell>
        </row>
        <row r="1165">
          <cell r="AE1165" t="str">
            <v>SAN PEDRO DE TABOADA</v>
          </cell>
        </row>
        <row r="1166">
          <cell r="AE1166" t="str">
            <v>SAN RAFAEL</v>
          </cell>
        </row>
        <row r="1167">
          <cell r="AE1167" t="str">
            <v>COTOGCHOA</v>
          </cell>
        </row>
        <row r="1168">
          <cell r="AE1168" t="str">
            <v>RUMIPAMBA</v>
          </cell>
        </row>
        <row r="1169">
          <cell r="AE1169" t="str">
            <v>SAN MIGUEL DE LOS BANCOS , CABECERA CANTONAL</v>
          </cell>
        </row>
        <row r="1170">
          <cell r="AE1170" t="str">
            <v>MINDO</v>
          </cell>
        </row>
        <row r="1171">
          <cell r="AE1171" t="str">
            <v>*PEDRO VICENTE MALDONADO</v>
          </cell>
        </row>
        <row r="1172">
          <cell r="AE1172" t="str">
            <v>*PUERTO QUITO</v>
          </cell>
        </row>
        <row r="1173">
          <cell r="AE1173" t="str">
            <v>PEDRO VICENTE MALDONADO, CABECERA CANTONAL</v>
          </cell>
        </row>
        <row r="1174">
          <cell r="AE1174" t="str">
            <v>PUERTO QUITO, CABECERA CANTONAL</v>
          </cell>
        </row>
        <row r="1175">
          <cell r="AE1175" t="str">
            <v>AMBATO, CABECERA CANTONAL Y CAPITAL PROVINCIAL</v>
          </cell>
        </row>
        <row r="1176">
          <cell r="AE1176" t="str">
            <v>ATOCHA – FICOA</v>
          </cell>
        </row>
        <row r="1177">
          <cell r="AE1177" t="str">
            <v>CELIANO MONGE</v>
          </cell>
        </row>
        <row r="1178">
          <cell r="AE1178" t="str">
            <v>HUACHI CHICO</v>
          </cell>
        </row>
        <row r="1179">
          <cell r="AE1179" t="str">
            <v>HUACHI LORETO</v>
          </cell>
        </row>
        <row r="1180">
          <cell r="AE1180" t="str">
            <v>LA MERCED</v>
          </cell>
        </row>
        <row r="1181">
          <cell r="AE1181" t="str">
            <v>LA PENÍNSULA</v>
          </cell>
        </row>
        <row r="1182">
          <cell r="AE1182" t="str">
            <v>MATRIZ</v>
          </cell>
        </row>
        <row r="1183">
          <cell r="AE1183" t="str">
            <v>PISHILATA</v>
          </cell>
        </row>
        <row r="1184">
          <cell r="AE1184" t="str">
            <v>SAN FRANCISCO</v>
          </cell>
        </row>
        <row r="1185">
          <cell r="AE1185" t="str">
            <v>AMBATILLO</v>
          </cell>
        </row>
        <row r="1186">
          <cell r="AE1186" t="str">
            <v xml:space="preserve">ATAHUALPA (CHISALATA) </v>
          </cell>
        </row>
        <row r="1187">
          <cell r="AE1187" t="str">
            <v>AUGUSTO N. MARTÍNEZ (MUNDUGLEO)</v>
          </cell>
        </row>
        <row r="1188">
          <cell r="AE1188" t="str">
            <v>CONSTANTINO FERNÁNDEZ (CAB. EN CULLITAHUA)</v>
          </cell>
        </row>
        <row r="1189">
          <cell r="AE1189" t="str">
            <v>HUACHI GRANDE</v>
          </cell>
        </row>
        <row r="1190">
          <cell r="AE1190" t="str">
            <v>IZAMBA</v>
          </cell>
        </row>
        <row r="1191">
          <cell r="AE1191" t="str">
            <v>JUAN BENIGNO VELA</v>
          </cell>
        </row>
        <row r="1192">
          <cell r="AE1192" t="str">
            <v>MONTALVO</v>
          </cell>
        </row>
        <row r="1193">
          <cell r="AE1193" t="str">
            <v>PASA</v>
          </cell>
        </row>
        <row r="1194">
          <cell r="AE1194" t="str">
            <v>PICAIGUA</v>
          </cell>
        </row>
        <row r="1195">
          <cell r="AE1195" t="str">
            <v>PILAGÜÍN (PILAHÜÍN)</v>
          </cell>
        </row>
        <row r="1196">
          <cell r="AE1196" t="str">
            <v>QUISAPINCHA (QUIZAPINCHA)</v>
          </cell>
        </row>
        <row r="1197">
          <cell r="AE1197" t="str">
            <v>SAN BARTOLOMÉ DE PINLLOG</v>
          </cell>
        </row>
        <row r="1198">
          <cell r="AE1198" t="str">
            <v>SAN FERNANDO (PASA SAN FERNANDO)</v>
          </cell>
        </row>
        <row r="1199">
          <cell r="AE1199" t="str">
            <v>SANTA ROSA</v>
          </cell>
        </row>
        <row r="1200">
          <cell r="AE1200" t="str">
            <v>TOTORAS</v>
          </cell>
        </row>
        <row r="1201">
          <cell r="AE1201" t="str">
            <v>CUNCHIBAMBA</v>
          </cell>
        </row>
        <row r="1202">
          <cell r="AE1202" t="str">
            <v>UNAMUNCHO</v>
          </cell>
        </row>
        <row r="1203">
          <cell r="AE1203" t="str">
            <v>BAÑOS DE AGUA SANTA, CABECERA CANTONAL</v>
          </cell>
        </row>
        <row r="1204">
          <cell r="AE1204" t="str">
            <v>LLIGUA</v>
          </cell>
        </row>
        <row r="1205">
          <cell r="AE1205" t="str">
            <v>RÍO NEGRO</v>
          </cell>
        </row>
        <row r="1206">
          <cell r="AE1206" t="str">
            <v>RÍO VERDE</v>
          </cell>
        </row>
        <row r="1207">
          <cell r="AE1207" t="str">
            <v>ULBA</v>
          </cell>
        </row>
        <row r="1208">
          <cell r="AE1208" t="str">
            <v>CEVALLOS, CABECERA CANTONAL</v>
          </cell>
        </row>
        <row r="1209">
          <cell r="AE1209" t="str">
            <v>MOCHA, CABECERA CANTONAL</v>
          </cell>
        </row>
        <row r="1210">
          <cell r="AE1210" t="str">
            <v>PINGUILÍ</v>
          </cell>
        </row>
        <row r="1211">
          <cell r="AE1211" t="str">
            <v>PATATE, CABECERA CANTONAL</v>
          </cell>
        </row>
        <row r="1212">
          <cell r="AE1212" t="str">
            <v>EL TRIUNFO</v>
          </cell>
        </row>
        <row r="1213">
          <cell r="AE1213" t="str">
            <v xml:space="preserve">LOS ANDES (CAB. EN POATUG) </v>
          </cell>
        </row>
        <row r="1214">
          <cell r="AE1214" t="str">
            <v>SUCRE (CAB. EN SUCRE-PATATE URCU)</v>
          </cell>
        </row>
        <row r="1215">
          <cell r="AE1215" t="str">
            <v>QUERO, CABECERA CANTONAL</v>
          </cell>
        </row>
        <row r="1216">
          <cell r="AE1216" t="str">
            <v>RUMIPAMBA</v>
          </cell>
        </row>
        <row r="1217">
          <cell r="AE1217" t="str">
            <v xml:space="preserve">YANAYACU - MOCHAPATA (CAB. EN YANAYACU) </v>
          </cell>
        </row>
        <row r="1218">
          <cell r="AE1218" t="str">
            <v>PELILEO, CABECERA CANTONAL</v>
          </cell>
        </row>
        <row r="1219">
          <cell r="AE1219" t="str">
            <v>PELILEO</v>
          </cell>
        </row>
        <row r="1220">
          <cell r="AE1220" t="str">
            <v>PELILEO GRANDE</v>
          </cell>
        </row>
        <row r="1221">
          <cell r="AE1221" t="str">
            <v xml:space="preserve">BENÍTEZ (PACHANLICA) </v>
          </cell>
        </row>
        <row r="1222">
          <cell r="AE1222" t="str">
            <v>BOLÍVAR</v>
          </cell>
        </row>
        <row r="1223">
          <cell r="AE1223" t="str">
            <v>COTALÓ</v>
          </cell>
        </row>
        <row r="1224">
          <cell r="AE1224" t="str">
            <v>CHIQUICHA (CAB. EN CHIQUICHA GRANDE)</v>
          </cell>
        </row>
        <row r="1225">
          <cell r="AE1225" t="str">
            <v>PÍLLARO, CABECERA CANTONAL</v>
          </cell>
        </row>
        <row r="1226">
          <cell r="AE1226" t="str">
            <v>CIUDAD NUEVA</v>
          </cell>
        </row>
        <row r="1227">
          <cell r="AE1227" t="str">
            <v>PÍLLARO</v>
          </cell>
        </row>
        <row r="1228">
          <cell r="AE1228" t="str">
            <v>BAQUERIZO MORENO</v>
          </cell>
        </row>
        <row r="1229">
          <cell r="AE1229" t="str">
            <v>EMILIO MARÍA TERÁN (RUMIPAMBA)</v>
          </cell>
        </row>
        <row r="1230">
          <cell r="AE1230" t="str">
            <v xml:space="preserve">MARCOS ESPINEL (CHACATA) </v>
          </cell>
        </row>
        <row r="1231">
          <cell r="AE1231" t="str">
            <v>PRESIDENTE URBINA (CHAGRAPAMBA -PATZUCUL)</v>
          </cell>
        </row>
        <row r="1232">
          <cell r="AE1232" t="str">
            <v>SAN ANDRÉS</v>
          </cell>
        </row>
        <row r="1233">
          <cell r="AE1233" t="str">
            <v>SAN JOSÉ DE POALÓ</v>
          </cell>
        </row>
        <row r="1234">
          <cell r="AE1234" t="str">
            <v>SAN MIGUELITO</v>
          </cell>
        </row>
        <row r="1235">
          <cell r="AE1235" t="str">
            <v>TISALEO, CABECERA CANTONAL</v>
          </cell>
        </row>
        <row r="1236">
          <cell r="AE1236" t="str">
            <v>QUINCHICOTO</v>
          </cell>
        </row>
        <row r="1237">
          <cell r="AE1237" t="str">
            <v>ZAMORA, CABECERA CANTONAL Y CAPITAL PROVINCIAL</v>
          </cell>
        </row>
        <row r="1238">
          <cell r="AE1238" t="str">
            <v>EL LIMÓN</v>
          </cell>
        </row>
        <row r="1239">
          <cell r="AE1239" t="str">
            <v>ZAMORA</v>
          </cell>
        </row>
        <row r="1240">
          <cell r="AE1240" t="str">
            <v>CUMBARATZA</v>
          </cell>
        </row>
        <row r="1241">
          <cell r="AE1241" t="str">
            <v>GUADALUPE</v>
          </cell>
        </row>
        <row r="1242">
          <cell r="AE1242" t="str">
            <v>IMBANA (LA VICTORIA DE IMBANA)</v>
          </cell>
        </row>
        <row r="1243">
          <cell r="AE1243" t="str">
            <v>*PAQUISHA</v>
          </cell>
        </row>
        <row r="1244">
          <cell r="AE1244" t="str">
            <v>SABANILLA</v>
          </cell>
        </row>
        <row r="1245">
          <cell r="AE1245" t="str">
            <v>TIMBARA</v>
          </cell>
        </row>
        <row r="1246">
          <cell r="AE1246" t="str">
            <v>*ZUMBI</v>
          </cell>
        </row>
        <row r="1247">
          <cell r="AE1247" t="str">
            <v>SAN CARLOS DE LAS MINAS</v>
          </cell>
        </row>
        <row r="1248">
          <cell r="AE1248" t="str">
            <v>ZUMBA, CABECERA CANTONAL</v>
          </cell>
        </row>
        <row r="1249">
          <cell r="AE1249" t="str">
            <v>CHITO</v>
          </cell>
        </row>
        <row r="1250">
          <cell r="AE1250" t="str">
            <v>EL CHORRO</v>
          </cell>
        </row>
        <row r="1251">
          <cell r="AE1251" t="str">
            <v>*EL PORVENIR DEL CARMEN</v>
          </cell>
        </row>
        <row r="1252">
          <cell r="AE1252" t="str">
            <v>LA CHONTA</v>
          </cell>
        </row>
        <row r="1253">
          <cell r="AE1253" t="str">
            <v>*PALANDA</v>
          </cell>
        </row>
        <row r="1254">
          <cell r="AE1254" t="str">
            <v>PUCAPAMBA</v>
          </cell>
        </row>
        <row r="1255">
          <cell r="AE1255" t="str">
            <v>*SAN FRANCISCO DEL VERGEL</v>
          </cell>
        </row>
        <row r="1256">
          <cell r="AE1256" t="str">
            <v>*VALLADOLID</v>
          </cell>
        </row>
        <row r="1257">
          <cell r="AE1257" t="str">
            <v>SAN ANDRÉS</v>
          </cell>
        </row>
        <row r="1258">
          <cell r="AE1258" t="str">
            <v>GUAYZIMI, CABECERA CANTONAL</v>
          </cell>
        </row>
        <row r="1259">
          <cell r="AE1259" t="str">
            <v>ZURMI</v>
          </cell>
        </row>
        <row r="1260">
          <cell r="AE1260" t="str">
            <v>NUEVO PARAÍSO</v>
          </cell>
        </row>
        <row r="1261">
          <cell r="AE1261" t="str">
            <v>28 DE MAYO (SAN JOSÉ DE YACUAMBI), CABECERA CANTONAL</v>
          </cell>
        </row>
        <row r="1262">
          <cell r="AE1262" t="str">
            <v>LA PAZ</v>
          </cell>
        </row>
        <row r="1263">
          <cell r="AE1263" t="str">
            <v>TUTUPALI</v>
          </cell>
        </row>
        <row r="1264">
          <cell r="AE1264" t="str">
            <v>YANTZAZA (YANZATZA), CABECERA CANTONAL</v>
          </cell>
        </row>
        <row r="1265">
          <cell r="AE1265" t="str">
            <v>CHICAÑA</v>
          </cell>
        </row>
        <row r="1266">
          <cell r="AE1266" t="str">
            <v>*EL PANGUI</v>
          </cell>
        </row>
        <row r="1267">
          <cell r="AE1267" t="str">
            <v>LOS ENCUENTROS</v>
          </cell>
        </row>
        <row r="1268">
          <cell r="AE1268" t="str">
            <v>EL PANGUI, CABECERA CANTONAL</v>
          </cell>
        </row>
        <row r="1269">
          <cell r="AE1269" t="str">
            <v xml:space="preserve">EL GUISME </v>
          </cell>
        </row>
        <row r="1270">
          <cell r="AE1270" t="str">
            <v>PACHICUTZA</v>
          </cell>
        </row>
        <row r="1271">
          <cell r="AE1271" t="str">
            <v>TUNDAYME</v>
          </cell>
        </row>
        <row r="1272">
          <cell r="AE1272" t="str">
            <v>ZUMBI, CABECERA CANTONAL</v>
          </cell>
        </row>
        <row r="1273">
          <cell r="AE1273" t="str">
            <v xml:space="preserve">*PAQUISHA </v>
          </cell>
        </row>
        <row r="1274">
          <cell r="AE1274" t="str">
            <v>TRIUNFO-DORADO</v>
          </cell>
        </row>
        <row r="1275">
          <cell r="AE1275" t="str">
            <v>PANGUINTZA</v>
          </cell>
        </row>
        <row r="1276">
          <cell r="AE1276" t="str">
            <v>PALANDA, CABECERA CANTONAL</v>
          </cell>
        </row>
        <row r="1277">
          <cell r="AE1277" t="str">
            <v>EL PORVENIR DEL CARMEN</v>
          </cell>
        </row>
        <row r="1278">
          <cell r="AE1278" t="str">
            <v>SAN FRANCISCO DEL VERGEL</v>
          </cell>
        </row>
        <row r="1279">
          <cell r="AE1279" t="str">
            <v>VALLADOLID</v>
          </cell>
        </row>
        <row r="1280">
          <cell r="AE1280" t="str">
            <v>LA CANELA</v>
          </cell>
        </row>
        <row r="1281">
          <cell r="AE1281" t="str">
            <v>PAQUISHA, CABECERA CANTONAL</v>
          </cell>
        </row>
        <row r="1282">
          <cell r="AE1282" t="str">
            <v>BELLAVISTA</v>
          </cell>
        </row>
        <row r="1283">
          <cell r="AE1283" t="str">
            <v>NUEVO QUITO</v>
          </cell>
        </row>
        <row r="1284">
          <cell r="AE1284" t="str">
            <v>PUERTO BAQUERIZO MORENO, CABECERA CANTONAL Y CAPITAL PROVINCIAL</v>
          </cell>
        </row>
        <row r="1285">
          <cell r="AE1285" t="str">
            <v>EL PROGRESO</v>
          </cell>
        </row>
        <row r="1286">
          <cell r="AE1286" t="str">
            <v>ISLA SANTA MARÍA (FLOREANA) (CAB. EN  PTO. VELASCO IBARRA)</v>
          </cell>
        </row>
        <row r="1287">
          <cell r="AE1287" t="str">
            <v>PUERTO VILLAMIL, CABECERA CANTONAL</v>
          </cell>
        </row>
        <row r="1288">
          <cell r="AE1288" t="str">
            <v>TOMÁS DE BERLANGA (SANTO TOMÁS)</v>
          </cell>
        </row>
        <row r="1289">
          <cell r="AE1289" t="str">
            <v>PUERTO AYORA, CABECERA CANTONAL</v>
          </cell>
        </row>
        <row r="1290">
          <cell r="AE1290" t="str">
            <v>BELLAVISTA</v>
          </cell>
        </row>
        <row r="1291">
          <cell r="AE1291" t="str">
            <v>SANTA ROSA (INCLUYE LA ISLA BALTRA)</v>
          </cell>
        </row>
        <row r="1292">
          <cell r="AE1292" t="str">
            <v>NUEVA LOJA, CABECERA CANTONAL Y CAPITAL PROVINCIAL</v>
          </cell>
        </row>
        <row r="1293">
          <cell r="AE1293" t="str">
            <v>*CUYABENO</v>
          </cell>
        </row>
        <row r="1294">
          <cell r="AE1294" t="str">
            <v>DURENO</v>
          </cell>
        </row>
        <row r="1295">
          <cell r="AE1295" t="str">
            <v>GENERAL FARFÁN</v>
          </cell>
        </row>
        <row r="1296">
          <cell r="AE1296" t="str">
            <v>*TARAPOA</v>
          </cell>
        </row>
        <row r="1297">
          <cell r="AE1297" t="str">
            <v>EL ENO</v>
          </cell>
        </row>
        <row r="1298">
          <cell r="AE1298" t="str">
            <v>PACAYACU</v>
          </cell>
        </row>
        <row r="1299">
          <cell r="AE1299" t="str">
            <v>JAMBELÍ</v>
          </cell>
        </row>
        <row r="1300">
          <cell r="AE1300" t="str">
            <v>SANTA CECILIA</v>
          </cell>
        </row>
        <row r="1301">
          <cell r="AE1301" t="str">
            <v>*AGUAS NEGRAS</v>
          </cell>
        </row>
        <row r="1302">
          <cell r="AE1302" t="str">
            <v>*EL DORADO DE CASCALES, LUMBAQUÍ, CABECERA CANTONAL</v>
          </cell>
        </row>
        <row r="1303">
          <cell r="AE1303" t="str">
            <v xml:space="preserve">EL REVENTADOR   </v>
          </cell>
        </row>
        <row r="1304">
          <cell r="AE1304" t="str">
            <v xml:space="preserve">GONZALO PIZARRO </v>
          </cell>
        </row>
        <row r="1305">
          <cell r="AE1305" t="str">
            <v>*LUMBAQUÍ</v>
          </cell>
        </row>
        <row r="1306">
          <cell r="AE1306" t="str">
            <v>PUERTO LIBRE</v>
          </cell>
        </row>
        <row r="1307">
          <cell r="AE1307" t="str">
            <v>*SANTA ROSA DE SUCUMBÍOS</v>
          </cell>
        </row>
        <row r="1308">
          <cell r="AE1308" t="str">
            <v>PUERTO EL CARMEN DEL PUTUMAYO, CABECERA CANTONAL</v>
          </cell>
        </row>
        <row r="1309">
          <cell r="AE1309" t="str">
            <v>PALMA ROJA</v>
          </cell>
        </row>
        <row r="1310">
          <cell r="AE1310" t="str">
            <v>PUERTO BOLÍVAR (PUERTO MONTÚFAR)</v>
          </cell>
        </row>
        <row r="1311">
          <cell r="AE1311" t="str">
            <v>PUERTO RODRÍGUEZ</v>
          </cell>
        </row>
        <row r="1312">
          <cell r="AE1312" t="str">
            <v>SANTA ELENA</v>
          </cell>
        </row>
        <row r="1313">
          <cell r="AE1313" t="str">
            <v>SHUSHUFINDI, CABECERA CANTONAL</v>
          </cell>
        </row>
        <row r="1314">
          <cell r="AE1314" t="str">
            <v>LIMONCOCHA</v>
          </cell>
        </row>
        <row r="1315">
          <cell r="AE1315" t="str">
            <v>PAÑACOCHA</v>
          </cell>
        </row>
        <row r="1316">
          <cell r="AE1316" t="str">
            <v>SAN ROQUE (CAB. EN SAN VICENTE)</v>
          </cell>
        </row>
        <row r="1317">
          <cell r="AE1317" t="str">
            <v>SAN PEDRO DE LOS COFANES</v>
          </cell>
        </row>
        <row r="1318">
          <cell r="AE1318" t="str">
            <v>SIETE DE JULIO</v>
          </cell>
        </row>
        <row r="1319">
          <cell r="AE1319" t="str">
            <v>LA BONITA, CABECERA CANTONAL</v>
          </cell>
        </row>
        <row r="1320">
          <cell r="AE1320" t="str">
            <v>EL PLAYÓN DE SAN FRANCISCO</v>
          </cell>
        </row>
        <row r="1321">
          <cell r="AE1321" t="str">
            <v>LA SOFÍA</v>
          </cell>
        </row>
        <row r="1322">
          <cell r="AE1322" t="str">
            <v>ROSA FLORIDA</v>
          </cell>
        </row>
        <row r="1323">
          <cell r="AE1323" t="str">
            <v>SANTA BÁRBARA</v>
          </cell>
        </row>
        <row r="1324">
          <cell r="AE1324" t="str">
            <v>EL DORADO DE CASCALES, CABECERA CANTONAL</v>
          </cell>
        </row>
        <row r="1325">
          <cell r="AE1325" t="str">
            <v>SANTA ROSA DE SUCUMBÍOS</v>
          </cell>
        </row>
        <row r="1326">
          <cell r="AE1326" t="str">
            <v>SEVILLA</v>
          </cell>
        </row>
        <row r="1327">
          <cell r="AE1327" t="str">
            <v>TARAPOA , CABECERA CANTONAL</v>
          </cell>
        </row>
        <row r="1328">
          <cell r="AE1328" t="str">
            <v>CUYABENO</v>
          </cell>
        </row>
        <row r="1329">
          <cell r="AE1329" t="str">
            <v>AGUAS NEGRAS</v>
          </cell>
        </row>
        <row r="1330">
          <cell r="AE1330" t="str">
            <v>PUERTO FRANCISCO DE ORELLANA (EL COCA),CABECERA CANTONAL Y CAPITAL PROVINCIAL</v>
          </cell>
        </row>
        <row r="1331">
          <cell r="AE1331" t="str">
            <v>DAYUMA</v>
          </cell>
        </row>
        <row r="1332">
          <cell r="AE1332" t="str">
            <v>TARACOA (NUEVA ESPERANZA: YUCA)</v>
          </cell>
        </row>
        <row r="1333">
          <cell r="AE1333" t="str">
            <v>ALEJANDRO LABAKA</v>
          </cell>
        </row>
        <row r="1334">
          <cell r="AE1334" t="str">
            <v>EL DORADO</v>
          </cell>
        </row>
        <row r="1335">
          <cell r="AE1335" t="str">
            <v>EL EDÉN</v>
          </cell>
        </row>
        <row r="1336">
          <cell r="AE1336" t="str">
            <v>GARCÍA MORENO</v>
          </cell>
        </row>
        <row r="1337">
          <cell r="AE1337" t="str">
            <v>INÉS ARANGO (CAB. EN WESTERN)</v>
          </cell>
        </row>
        <row r="1338">
          <cell r="AE1338" t="str">
            <v>LA BELLEZA</v>
          </cell>
        </row>
        <row r="1339">
          <cell r="AE1339" t="str">
            <v>NUEVO PARAÍSO (CAB. EN UNIÓN CHIMBORAZO)</v>
          </cell>
        </row>
        <row r="1340">
          <cell r="AE1340" t="str">
            <v>SAN JOSÉ DE GUAYUSA</v>
          </cell>
        </row>
        <row r="1341">
          <cell r="AE1341" t="str">
            <v>SAN LUIS DE ARMENIA</v>
          </cell>
        </row>
        <row r="1342">
          <cell r="AE1342" t="str">
            <v>NUEVO ROCAFUERTE, CABECERA CANTONAL</v>
          </cell>
        </row>
        <row r="1343">
          <cell r="AE1343" t="str">
            <v>CAPITÁN AUGUSTO RIVADENEYRA</v>
          </cell>
        </row>
        <row r="1344">
          <cell r="AE1344" t="str">
            <v>CONONACO</v>
          </cell>
        </row>
        <row r="1345">
          <cell r="AE1345" t="str">
            <v>SANTA MARÍA DE HUIRIRIMA</v>
          </cell>
        </row>
        <row r="1346">
          <cell r="AE1346" t="str">
            <v>TIPUTINI</v>
          </cell>
        </row>
        <row r="1347">
          <cell r="AE1347" t="str">
            <v>YASUNÍ</v>
          </cell>
        </row>
        <row r="1348">
          <cell r="AE1348" t="str">
            <v>LA JOYA DE LOS SACHAS, CABECERA CANTONAL</v>
          </cell>
        </row>
        <row r="1349">
          <cell r="AE1349" t="str">
            <v>ENOKANQUI</v>
          </cell>
        </row>
        <row r="1350">
          <cell r="AE1350" t="str">
            <v>POMPEYA</v>
          </cell>
        </row>
        <row r="1351">
          <cell r="AE1351" t="str">
            <v>SAN CARLOS</v>
          </cell>
        </row>
        <row r="1352">
          <cell r="AE1352" t="str">
            <v>SAN SEBASTIÁN DEL COCA</v>
          </cell>
        </row>
        <row r="1353">
          <cell r="AE1353" t="str">
            <v>LAGO SAN PEDRO</v>
          </cell>
        </row>
        <row r="1354">
          <cell r="AE1354" t="str">
            <v>RUMIPAMBA</v>
          </cell>
        </row>
        <row r="1355">
          <cell r="AE1355" t="str">
            <v>TRES DE NOVIEMBRE</v>
          </cell>
        </row>
        <row r="1356">
          <cell r="AE1356" t="str">
            <v>UNIÓN MILAGREÑA</v>
          </cell>
        </row>
        <row r="1357">
          <cell r="AE1357" t="str">
            <v>LORETO, CABECERA CANTONAL</v>
          </cell>
        </row>
        <row r="1358">
          <cell r="AE1358" t="str">
            <v xml:space="preserve">AVILA (CAB. EN HUIRUNO) </v>
          </cell>
        </row>
        <row r="1359">
          <cell r="AE1359" t="str">
            <v>PUERTO MURIALDO</v>
          </cell>
        </row>
        <row r="1360">
          <cell r="AE1360" t="str">
            <v>SAN JOSÉ DE PAYAMINO</v>
          </cell>
        </row>
        <row r="1361">
          <cell r="AE1361" t="str">
            <v>SAN JOSÉ DE DAHUANO</v>
          </cell>
        </row>
        <row r="1362">
          <cell r="AE1362" t="str">
            <v>SAN VICENTE DE HUATICOCHA</v>
          </cell>
        </row>
        <row r="1363">
          <cell r="AE1363" t="str">
            <v>SANTO DOMINGO DE LOS COLORADOS, CABECERA CANTONAL</v>
          </cell>
        </row>
        <row r="1364">
          <cell r="AE1364" t="str">
            <v>ABRAHAM CALAZACÓN</v>
          </cell>
        </row>
        <row r="1365">
          <cell r="AE1365" t="str">
            <v>BOMBOLÍ</v>
          </cell>
        </row>
        <row r="1366">
          <cell r="AE1366" t="str">
            <v>CHIGUILPE</v>
          </cell>
        </row>
        <row r="1367">
          <cell r="AE1367" t="str">
            <v>RÍO TOACHI</v>
          </cell>
        </row>
        <row r="1368">
          <cell r="AE1368" t="str">
            <v>RÍO VERDE</v>
          </cell>
        </row>
        <row r="1369">
          <cell r="AE1369" t="str">
            <v>SANTO DOMINGO DE LOS COLORADOS</v>
          </cell>
        </row>
        <row r="1370">
          <cell r="AE1370" t="str">
            <v>ZARACAY</v>
          </cell>
        </row>
        <row r="1371">
          <cell r="AE1371" t="str">
            <v>ALLURIQUÍN</v>
          </cell>
        </row>
        <row r="1372">
          <cell r="AE1372" t="str">
            <v>PUERTO LIMÓN</v>
          </cell>
        </row>
        <row r="1373">
          <cell r="AE1373" t="str">
            <v xml:space="preserve">LUZ DE AMÉRICA </v>
          </cell>
        </row>
        <row r="1374">
          <cell r="AE1374" t="str">
            <v>SAN JACINTO DEL BÚA</v>
          </cell>
        </row>
        <row r="1375">
          <cell r="AE1375" t="str">
            <v>VALLE HERMOSO</v>
          </cell>
        </row>
        <row r="1376">
          <cell r="AE1376" t="str">
            <v>EL ESFUERZO</v>
          </cell>
        </row>
        <row r="1377">
          <cell r="AE1377" t="str">
            <v>SANTA MARÍA DEL TOACHI</v>
          </cell>
        </row>
        <row r="1378">
          <cell r="AE1378" t="str">
            <v>SANTA ELENA, CABECERA CANTONAL</v>
          </cell>
        </row>
        <row r="1379">
          <cell r="AE1379" t="str">
            <v>BALLENITA</v>
          </cell>
        </row>
        <row r="1380">
          <cell r="AE1380" t="str">
            <v>SANTA ELENA</v>
          </cell>
        </row>
        <row r="1381">
          <cell r="AE1381" t="str">
            <v>ATAHUALPA</v>
          </cell>
        </row>
        <row r="1382">
          <cell r="AE1382" t="str">
            <v>COLONCHE</v>
          </cell>
        </row>
        <row r="1383">
          <cell r="AE1383" t="str">
            <v>CHANDUY</v>
          </cell>
        </row>
        <row r="1384">
          <cell r="AE1384" t="str">
            <v>MANGLARALTO</v>
          </cell>
        </row>
        <row r="1385">
          <cell r="AE1385" t="str">
            <v>SIMÓN BOLÍVAR (JULIO MORENO)</v>
          </cell>
        </row>
        <row r="1386">
          <cell r="AE1386" t="str">
            <v>SAN JOSÉ DE ANCÓN</v>
          </cell>
        </row>
        <row r="1387">
          <cell r="AE1387" t="str">
            <v>LA LIBERTAD, CABECERA CANTONAL</v>
          </cell>
        </row>
        <row r="1388">
          <cell r="AE1388" t="str">
            <v>SALINAS, CABECERA CANTONAL</v>
          </cell>
        </row>
        <row r="1389">
          <cell r="AE1389" t="str">
            <v>CARLOS ESPINOZA LARREA</v>
          </cell>
        </row>
        <row r="1390">
          <cell r="AE1390" t="str">
            <v>GRAL. ALBERTO ENRÍQUEZ GALLO</v>
          </cell>
        </row>
        <row r="1391">
          <cell r="AE1391" t="str">
            <v>VICENTE  ROCAFUERTE</v>
          </cell>
        </row>
        <row r="1392">
          <cell r="AE1392" t="str">
            <v>SANTA ROSA</v>
          </cell>
        </row>
        <row r="1393">
          <cell r="AE1393" t="str">
            <v>ANCONCITO</v>
          </cell>
        </row>
        <row r="1394">
          <cell r="AE1394" t="str">
            <v>JOSÉ LUIS TAMAYO (MUEY)</v>
          </cell>
        </row>
      </sheetData>
      <sheetData sheetId="1"/>
      <sheetData sheetId="2"/>
      <sheetData sheetId="3" refreshError="1"/>
      <sheetData sheetId="4" refreshError="1"/>
      <sheetData sheetId="5" refreshError="1"/>
      <sheetData sheetId="6"/>
      <sheetData sheetId="7" refreshError="1"/>
      <sheetData sheetId="8">
        <row r="86">
          <cell r="G86">
            <v>344.5</v>
          </cell>
        </row>
      </sheetData>
      <sheetData sheetId="9">
        <row r="25">
          <cell r="G25">
            <v>62.5</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rte 1"/>
      <sheetName val="1.- LINDEROS"/>
      <sheetName val="2.- VALORACION"/>
      <sheetName val="MET. RENTA VALIDO"/>
      <sheetName val="4.- RIESGOS"/>
      <sheetName val="Hoja2"/>
    </sheetNames>
    <sheetDataSet>
      <sheetData sheetId="0"/>
      <sheetData sheetId="1"/>
      <sheetData sheetId="2"/>
      <sheetData sheetId="3"/>
      <sheetData sheetId="4"/>
      <sheetData sheetId="5">
        <row r="1">
          <cell r="A1" t="str">
            <v>Privada individual</v>
          </cell>
          <cell r="C1" t="str">
            <v>Crecimiento</v>
          </cell>
          <cell r="D1" t="str">
            <v>Declinación</v>
          </cell>
          <cell r="E1" t="str">
            <v>Nula</v>
          </cell>
          <cell r="F1" t="str">
            <v>Alto</v>
          </cell>
          <cell r="G1" t="str">
            <v>Tierra</v>
          </cell>
          <cell r="J1" t="str">
            <v>Rápido</v>
          </cell>
          <cell r="N1" t="str">
            <v>Urbano</v>
          </cell>
          <cell r="O1" t="str">
            <v>Vacío</v>
          </cell>
          <cell r="R1" t="str">
            <v>Inmediata</v>
          </cell>
          <cell r="S1" t="str">
            <v>Estable</v>
          </cell>
          <cell r="W1" t="str">
            <v>24 DE MAYO</v>
          </cell>
        </row>
        <row r="2">
          <cell r="C2" t="str">
            <v>Desarrollo</v>
          </cell>
          <cell r="D2" t="str">
            <v>Renovación</v>
          </cell>
          <cell r="E2" t="str">
            <v>Escasa</v>
          </cell>
          <cell r="F2" t="str">
            <v>Medio-alto</v>
          </cell>
          <cell r="G2" t="str">
            <v>Lastre</v>
          </cell>
          <cell r="J2" t="str">
            <v xml:space="preserve">Estable </v>
          </cell>
          <cell r="N2" t="str">
            <v>Suburbano</v>
          </cell>
          <cell r="O2" t="str">
            <v>Construido</v>
          </cell>
          <cell r="R2" t="str">
            <v>Mediata</v>
          </cell>
          <cell r="S2" t="str">
            <v>No estable</v>
          </cell>
          <cell r="W2" t="str">
            <v>AGUARICO</v>
          </cell>
        </row>
        <row r="3">
          <cell r="C3" t="str">
            <v>Consolidado</v>
          </cell>
          <cell r="E3" t="str">
            <v>Normal</v>
          </cell>
          <cell r="F3" t="str">
            <v>Medio</v>
          </cell>
          <cell r="G3" t="str">
            <v>Adoquín</v>
          </cell>
          <cell r="J3" t="str">
            <v>Lento</v>
          </cell>
          <cell r="N3" t="str">
            <v>Rural</v>
          </cell>
          <cell r="O3" t="str">
            <v>En construccion</v>
          </cell>
          <cell r="R3" t="str">
            <v>Largo plazo</v>
          </cell>
          <cell r="W3" t="str">
            <v>ALAUSÍ</v>
          </cell>
        </row>
        <row r="4">
          <cell r="C4" t="str">
            <v>En proceso de consolidación</v>
          </cell>
          <cell r="E4" t="str">
            <v>Media</v>
          </cell>
          <cell r="F4" t="str">
            <v>Medio-bajo</v>
          </cell>
          <cell r="G4" t="str">
            <v>Asfalto</v>
          </cell>
          <cell r="W4" t="str">
            <v>ALFREDO BAQUERIZO MORENO (JUJÁN)</v>
          </cell>
        </row>
        <row r="5">
          <cell r="E5" t="str">
            <v>Semidensa</v>
          </cell>
          <cell r="F5" t="str">
            <v>Bajo</v>
          </cell>
          <cell r="G5" t="str">
            <v>Hormigón</v>
          </cell>
          <cell r="W5" t="str">
            <v>AMBATO</v>
          </cell>
        </row>
        <row r="6">
          <cell r="E6" t="str">
            <v>Densa</v>
          </cell>
          <cell r="W6" t="str">
            <v>ANTONIO ANTE</v>
          </cell>
        </row>
        <row r="7">
          <cell r="E7" t="str">
            <v>Flotante</v>
          </cell>
          <cell r="W7" t="str">
            <v>ARAJUNO</v>
          </cell>
        </row>
        <row r="8">
          <cell r="W8" t="str">
            <v xml:space="preserve">ARCHIDONA </v>
          </cell>
        </row>
        <row r="9">
          <cell r="W9" t="str">
            <v>ARENILLAS</v>
          </cell>
        </row>
        <row r="10">
          <cell r="W10" t="str">
            <v>ATACAMES</v>
          </cell>
        </row>
        <row r="11">
          <cell r="W11" t="str">
            <v>ATAHUALPA</v>
          </cell>
        </row>
        <row r="12">
          <cell r="W12" t="str">
            <v>AZOGUES</v>
          </cell>
        </row>
        <row r="13">
          <cell r="W13" t="str">
            <v xml:space="preserve">BABA </v>
          </cell>
        </row>
        <row r="14">
          <cell r="W14" t="str">
            <v xml:space="preserve">BABAHOYO </v>
          </cell>
        </row>
        <row r="15">
          <cell r="W15" t="str">
            <v>BALAO</v>
          </cell>
        </row>
        <row r="16">
          <cell r="W16" t="str">
            <v>BALSAS</v>
          </cell>
        </row>
        <row r="17">
          <cell r="W17" t="str">
            <v>BALZAR</v>
          </cell>
        </row>
        <row r="18">
          <cell r="W18" t="str">
            <v>BAÑOS DE AGUA SANTA</v>
          </cell>
        </row>
        <row r="19">
          <cell r="W19" t="str">
            <v>BIBLIÁN</v>
          </cell>
        </row>
        <row r="20">
          <cell r="W20" t="str">
            <v>BOLÍVAR</v>
          </cell>
        </row>
        <row r="21">
          <cell r="W21" t="str">
            <v xml:space="preserve">BOLÍVAR </v>
          </cell>
        </row>
        <row r="22">
          <cell r="W22" t="str">
            <v>BUENA FÉ</v>
          </cell>
        </row>
        <row r="23">
          <cell r="W23" t="str">
            <v>CALUMA</v>
          </cell>
        </row>
        <row r="24">
          <cell r="W24" t="str">
            <v xml:space="preserve">CALVAS </v>
          </cell>
        </row>
        <row r="25">
          <cell r="W25" t="str">
            <v>CAMILO PONCE ENRÍQUEZ</v>
          </cell>
        </row>
        <row r="26">
          <cell r="W26" t="str">
            <v>CAÑAR</v>
          </cell>
        </row>
        <row r="27">
          <cell r="W27" t="str">
            <v>CARLOS JULIO AROSEMENA TOLA</v>
          </cell>
        </row>
        <row r="28">
          <cell r="W28" t="str">
            <v>CASCALES</v>
          </cell>
        </row>
        <row r="29">
          <cell r="W29" t="str">
            <v xml:space="preserve">CATAMAYO </v>
          </cell>
        </row>
        <row r="30">
          <cell r="W30" t="str">
            <v>CAYAMBE</v>
          </cell>
        </row>
        <row r="31">
          <cell r="W31" t="str">
            <v xml:space="preserve">CELICA </v>
          </cell>
        </row>
        <row r="32">
          <cell r="W32" t="str">
            <v>CENTINELA DEL CÓNDOR</v>
          </cell>
        </row>
        <row r="33">
          <cell r="W33" t="str">
            <v>CEVALLOS</v>
          </cell>
        </row>
        <row r="34">
          <cell r="W34" t="str">
            <v xml:space="preserve">CHAGUARPAMBA </v>
          </cell>
        </row>
        <row r="35">
          <cell r="W35" t="str">
            <v>CHAMBO</v>
          </cell>
        </row>
        <row r="36">
          <cell r="W36" t="str">
            <v>CHILLA</v>
          </cell>
        </row>
        <row r="37">
          <cell r="W37" t="str">
            <v>CHILLANES</v>
          </cell>
        </row>
        <row r="38">
          <cell r="W38" t="str">
            <v>CHIMBO</v>
          </cell>
        </row>
        <row r="39">
          <cell r="W39" t="str">
            <v>CHINCHIPE</v>
          </cell>
        </row>
        <row r="40">
          <cell r="W40" t="str">
            <v xml:space="preserve">CHONE </v>
          </cell>
        </row>
        <row r="41">
          <cell r="W41" t="str">
            <v>CHORDELEG</v>
          </cell>
        </row>
        <row r="42">
          <cell r="W42" t="str">
            <v>CHUNCHI</v>
          </cell>
        </row>
        <row r="43">
          <cell r="W43" t="str">
            <v>COLIMES</v>
          </cell>
        </row>
        <row r="44">
          <cell r="W44" t="str">
            <v>COLTA</v>
          </cell>
        </row>
        <row r="45">
          <cell r="W45" t="str">
            <v>CORONEL MARCELINO MARIDUEÑA</v>
          </cell>
        </row>
        <row r="46">
          <cell r="W46" t="str">
            <v>COTACACHI</v>
          </cell>
        </row>
        <row r="47">
          <cell r="W47" t="str">
            <v>CUENCA</v>
          </cell>
        </row>
        <row r="48">
          <cell r="W48" t="str">
            <v>CUMANDÁ</v>
          </cell>
        </row>
        <row r="49">
          <cell r="W49" t="str">
            <v>CUYABENO</v>
          </cell>
        </row>
        <row r="50">
          <cell r="W50" t="str">
            <v>DAULE</v>
          </cell>
        </row>
        <row r="51">
          <cell r="W51" t="str">
            <v>DÉELEG</v>
          </cell>
        </row>
        <row r="52">
          <cell r="W52" t="str">
            <v>DURÁN</v>
          </cell>
        </row>
        <row r="53">
          <cell r="W53" t="str">
            <v>ECHEANDÍA</v>
          </cell>
        </row>
        <row r="54">
          <cell r="W54" t="str">
            <v xml:space="preserve">EL CARMEN </v>
          </cell>
        </row>
        <row r="55">
          <cell r="W55" t="str">
            <v>EL CHACO</v>
          </cell>
        </row>
        <row r="56">
          <cell r="W56" t="str">
            <v>EL EMPALME</v>
          </cell>
        </row>
        <row r="57">
          <cell r="W57" t="str">
            <v>EL GUABO</v>
          </cell>
        </row>
        <row r="58">
          <cell r="W58" t="str">
            <v>EL PAN</v>
          </cell>
        </row>
        <row r="59">
          <cell r="W59" t="str">
            <v>EL PANGUI</v>
          </cell>
        </row>
        <row r="60">
          <cell r="W60" t="str">
            <v>EL TAMBO</v>
          </cell>
        </row>
        <row r="61">
          <cell r="W61" t="str">
            <v>EL TRIUNFO</v>
          </cell>
        </row>
        <row r="62">
          <cell r="W62" t="str">
            <v>ELOY ALFARO</v>
          </cell>
        </row>
        <row r="63">
          <cell r="W63" t="str">
            <v>ESMERALDAS</v>
          </cell>
        </row>
        <row r="64">
          <cell r="W64" t="str">
            <v>ESPEJO</v>
          </cell>
        </row>
        <row r="65">
          <cell r="W65" t="str">
            <v xml:space="preserve">ESPÍNDOLA </v>
          </cell>
        </row>
        <row r="66">
          <cell r="W66" t="str">
            <v xml:space="preserve">FLAVIO ALFARO </v>
          </cell>
        </row>
        <row r="67">
          <cell r="W67" t="str">
            <v>GENERAL ANTONIO ELIZALDE (BUCAY)</v>
          </cell>
        </row>
        <row r="68">
          <cell r="W68" t="str">
            <v>GIRÓN</v>
          </cell>
        </row>
        <row r="69">
          <cell r="W69" t="str">
            <v>GONZALO PIZARRO</v>
          </cell>
        </row>
        <row r="70">
          <cell r="W70" t="str">
            <v xml:space="preserve">GONZANAMÁ </v>
          </cell>
        </row>
        <row r="71">
          <cell r="W71" t="str">
            <v>GUACHAPALA</v>
          </cell>
        </row>
        <row r="72">
          <cell r="W72" t="str">
            <v>GUALACEO</v>
          </cell>
        </row>
        <row r="73">
          <cell r="W73" t="str">
            <v xml:space="preserve">GUALAQUIZA </v>
          </cell>
        </row>
        <row r="74">
          <cell r="W74" t="str">
            <v>GUAMOTE</v>
          </cell>
        </row>
        <row r="75">
          <cell r="W75" t="str">
            <v>GUANO</v>
          </cell>
        </row>
        <row r="76">
          <cell r="W76" t="str">
            <v>GUARANDA</v>
          </cell>
        </row>
        <row r="77">
          <cell r="W77" t="str">
            <v>GUAYAQUIL</v>
          </cell>
        </row>
        <row r="78">
          <cell r="W78" t="str">
            <v>HUAMBOYA</v>
          </cell>
        </row>
        <row r="79">
          <cell r="W79" t="str">
            <v>HUAQUILLAS</v>
          </cell>
        </row>
        <row r="80">
          <cell r="W80" t="str">
            <v>IBARRA</v>
          </cell>
        </row>
        <row r="81">
          <cell r="W81" t="str">
            <v>ISABELA</v>
          </cell>
        </row>
        <row r="82">
          <cell r="W82" t="str">
            <v>ISIDRO AYORA</v>
          </cell>
        </row>
        <row r="83">
          <cell r="W83" t="str">
            <v>JAMA</v>
          </cell>
        </row>
        <row r="84">
          <cell r="W84" t="str">
            <v>JARAMIJÓ</v>
          </cell>
        </row>
        <row r="85">
          <cell r="W85" t="str">
            <v xml:space="preserve">JIPIJAPA </v>
          </cell>
        </row>
        <row r="86">
          <cell r="W86" t="str">
            <v xml:space="preserve">JUNÍN </v>
          </cell>
        </row>
        <row r="87">
          <cell r="W87" t="str">
            <v>LA CONCORDIA</v>
          </cell>
        </row>
        <row r="88">
          <cell r="W88" t="str">
            <v>LA JOYA DE LOS SACHAS</v>
          </cell>
        </row>
        <row r="89">
          <cell r="W89" t="str">
            <v>LA LIBERTAD</v>
          </cell>
        </row>
        <row r="90">
          <cell r="W90" t="str">
            <v>LA MANÁ</v>
          </cell>
        </row>
        <row r="91">
          <cell r="W91" t="str">
            <v>LA TRONCAL</v>
          </cell>
        </row>
        <row r="92">
          <cell r="W92" t="str">
            <v>LAGO AGRIO</v>
          </cell>
        </row>
        <row r="93">
          <cell r="W93" t="str">
            <v>LAS LAJAS</v>
          </cell>
        </row>
        <row r="94">
          <cell r="W94" t="str">
            <v>LAS NAVES</v>
          </cell>
        </row>
        <row r="95">
          <cell r="W95" t="str">
            <v>LATACUNGA</v>
          </cell>
        </row>
        <row r="96">
          <cell r="W96" t="str">
            <v xml:space="preserve">LIMÓN INDANZA </v>
          </cell>
        </row>
        <row r="97">
          <cell r="W97" t="str">
            <v>LOGROÑO</v>
          </cell>
        </row>
        <row r="98">
          <cell r="W98" t="str">
            <v xml:space="preserve">LOJA </v>
          </cell>
        </row>
        <row r="99">
          <cell r="W99" t="str">
            <v>LOMAS DE SARGENTILLO</v>
          </cell>
        </row>
        <row r="100">
          <cell r="W100" t="str">
            <v>LORETO</v>
          </cell>
        </row>
        <row r="101">
          <cell r="W101" t="str">
            <v xml:space="preserve">MACARÁ </v>
          </cell>
        </row>
        <row r="102">
          <cell r="W102" t="str">
            <v>MACHALA</v>
          </cell>
        </row>
        <row r="103">
          <cell r="W103" t="str">
            <v xml:space="preserve">MANTA </v>
          </cell>
        </row>
        <row r="104">
          <cell r="W104" t="str">
            <v>MARCABELÍ</v>
          </cell>
        </row>
        <row r="105">
          <cell r="W105" t="str">
            <v>MEJÍA</v>
          </cell>
        </row>
        <row r="106">
          <cell r="W106" t="str">
            <v>MERA</v>
          </cell>
        </row>
        <row r="107">
          <cell r="W107" t="str">
            <v>MILAGRO</v>
          </cell>
        </row>
        <row r="108">
          <cell r="W108" t="str">
            <v>MIRA</v>
          </cell>
        </row>
        <row r="109">
          <cell r="W109" t="str">
            <v>MOCACHE</v>
          </cell>
        </row>
        <row r="110">
          <cell r="W110" t="str">
            <v>MOCHA</v>
          </cell>
        </row>
        <row r="111">
          <cell r="W111" t="str">
            <v xml:space="preserve">MONTALVO </v>
          </cell>
        </row>
        <row r="112">
          <cell r="W112" t="str">
            <v xml:space="preserve">MONTECRISTI </v>
          </cell>
        </row>
        <row r="113">
          <cell r="W113" t="str">
            <v>MONTÚFAR</v>
          </cell>
        </row>
        <row r="114">
          <cell r="W114" t="str">
            <v xml:space="preserve">MORONA </v>
          </cell>
        </row>
        <row r="115">
          <cell r="W115" t="str">
            <v>MUISNE</v>
          </cell>
        </row>
        <row r="116">
          <cell r="W116" t="str">
            <v>NABÓN</v>
          </cell>
        </row>
        <row r="117">
          <cell r="W117" t="str">
            <v>NANGARITZA</v>
          </cell>
        </row>
        <row r="118">
          <cell r="W118" t="str">
            <v>NARANJAL</v>
          </cell>
        </row>
        <row r="119">
          <cell r="W119" t="str">
            <v>NARANJITO</v>
          </cell>
        </row>
        <row r="120">
          <cell r="W120" t="str">
            <v>NOBOL</v>
          </cell>
        </row>
        <row r="121">
          <cell r="W121" t="str">
            <v>OLMEDO</v>
          </cell>
        </row>
        <row r="122">
          <cell r="W122" t="str">
            <v>OLMEDO</v>
          </cell>
        </row>
        <row r="123">
          <cell r="W123" t="str">
            <v>OÑA</v>
          </cell>
        </row>
        <row r="124">
          <cell r="W124" t="str">
            <v>ORELLANA</v>
          </cell>
        </row>
        <row r="125">
          <cell r="W125" t="str">
            <v>OTAVALO</v>
          </cell>
        </row>
        <row r="126">
          <cell r="W126" t="str">
            <v>PABLO SEXTO</v>
          </cell>
        </row>
        <row r="127">
          <cell r="W127" t="str">
            <v xml:space="preserve">PAJÁN </v>
          </cell>
        </row>
        <row r="128">
          <cell r="W128" t="str">
            <v>PALANDA</v>
          </cell>
        </row>
        <row r="129">
          <cell r="W129" t="str">
            <v>PALENQUE</v>
          </cell>
        </row>
        <row r="130">
          <cell r="W130" t="str">
            <v>PALESTINA</v>
          </cell>
        </row>
        <row r="131">
          <cell r="W131" t="str">
            <v>PALLATANGA</v>
          </cell>
        </row>
        <row r="132">
          <cell r="W132" t="str">
            <v xml:space="preserve">PALORA </v>
          </cell>
        </row>
        <row r="133">
          <cell r="W133" t="str">
            <v>PALTAS</v>
          </cell>
        </row>
        <row r="134">
          <cell r="W134" t="str">
            <v>PANGUA</v>
          </cell>
        </row>
        <row r="135">
          <cell r="W135" t="str">
            <v>PAQUISHA</v>
          </cell>
        </row>
        <row r="136">
          <cell r="W136" t="str">
            <v>PASAJE</v>
          </cell>
        </row>
        <row r="137">
          <cell r="W137" t="str">
            <v>PASTAZA</v>
          </cell>
        </row>
        <row r="138">
          <cell r="W138" t="str">
            <v>PATATE</v>
          </cell>
        </row>
        <row r="139">
          <cell r="W139" t="str">
            <v>PAUTE</v>
          </cell>
        </row>
        <row r="140">
          <cell r="W140" t="str">
            <v>PEDERNALES</v>
          </cell>
        </row>
        <row r="141">
          <cell r="W141" t="str">
            <v>PEDRO CARBO</v>
          </cell>
        </row>
        <row r="142">
          <cell r="W142" t="str">
            <v>PEDRO MONCAYO</v>
          </cell>
        </row>
        <row r="143">
          <cell r="W143" t="str">
            <v>PEDRO VICENTE MALDONADO</v>
          </cell>
        </row>
        <row r="144">
          <cell r="W144" t="str">
            <v>PENIPE</v>
          </cell>
        </row>
        <row r="145">
          <cell r="W145" t="str">
            <v xml:space="preserve">PICHINCHA </v>
          </cell>
        </row>
        <row r="146">
          <cell r="W146" t="str">
            <v>PIMAMPIRO</v>
          </cell>
        </row>
        <row r="147">
          <cell r="W147" t="str">
            <v>PINDAL</v>
          </cell>
        </row>
        <row r="148">
          <cell r="W148" t="str">
            <v>PIÑAS</v>
          </cell>
        </row>
        <row r="149">
          <cell r="W149" t="str">
            <v>PLAYAS</v>
          </cell>
        </row>
        <row r="150">
          <cell r="W150" t="str">
            <v>PORTOVELO</v>
          </cell>
        </row>
        <row r="151">
          <cell r="W151" t="str">
            <v xml:space="preserve">PORTOVIEJO </v>
          </cell>
        </row>
        <row r="152">
          <cell r="W152" t="str">
            <v>PUCARÁ</v>
          </cell>
        </row>
        <row r="153">
          <cell r="W153" t="str">
            <v>PUEBLOVIEJO</v>
          </cell>
        </row>
        <row r="154">
          <cell r="W154" t="str">
            <v>PUERTO LÓPEZ</v>
          </cell>
        </row>
        <row r="155">
          <cell r="W155" t="str">
            <v>PUERTO QUITO</v>
          </cell>
        </row>
        <row r="156">
          <cell r="W156" t="str">
            <v>PUJILÍ</v>
          </cell>
        </row>
        <row r="157">
          <cell r="W157" t="str">
            <v>PUTUMAYO</v>
          </cell>
        </row>
        <row r="158">
          <cell r="W158" t="str">
            <v>PUYANGO</v>
          </cell>
        </row>
        <row r="159">
          <cell r="W159" t="str">
            <v>QUERO</v>
          </cell>
        </row>
        <row r="160">
          <cell r="W160" t="str">
            <v xml:space="preserve">QUEVEDO </v>
          </cell>
        </row>
        <row r="161">
          <cell r="W161" t="str">
            <v>QUIJOS</v>
          </cell>
        </row>
        <row r="162">
          <cell r="W162" t="str">
            <v>QUILANGA</v>
          </cell>
        </row>
        <row r="163">
          <cell r="W163" t="str">
            <v>QUININDÉ</v>
          </cell>
        </row>
        <row r="164">
          <cell r="W164" t="str">
            <v>QUINSALOMA</v>
          </cell>
        </row>
        <row r="165">
          <cell r="W165" t="str">
            <v>QUITO</v>
          </cell>
        </row>
        <row r="166">
          <cell r="W166" t="str">
            <v>RIOBAMBA</v>
          </cell>
        </row>
        <row r="167">
          <cell r="W167" t="str">
            <v>RIOVERDE</v>
          </cell>
        </row>
        <row r="168">
          <cell r="W168" t="str">
            <v>ROCAFUERTE</v>
          </cell>
        </row>
        <row r="169">
          <cell r="W169" t="str">
            <v>RUMIÑAHUI</v>
          </cell>
        </row>
        <row r="170">
          <cell r="W170" t="str">
            <v>SALCEDO</v>
          </cell>
        </row>
        <row r="171">
          <cell r="W171" t="str">
            <v>SALINAS</v>
          </cell>
        </row>
        <row r="172">
          <cell r="W172" t="str">
            <v>SALITRE (URBINA JADO)</v>
          </cell>
        </row>
        <row r="173">
          <cell r="W173" t="str">
            <v>SAMBORONDÓN</v>
          </cell>
        </row>
        <row r="174">
          <cell r="W174" t="str">
            <v>SAN CRISTÓBAL</v>
          </cell>
        </row>
        <row r="175">
          <cell r="W175" t="str">
            <v>SAN FERNANDO</v>
          </cell>
        </row>
        <row r="176">
          <cell r="W176" t="str">
            <v>SAN JACINTO DE YAGUACHI</v>
          </cell>
        </row>
        <row r="177">
          <cell r="W177" t="str">
            <v>SAN JUAN BOSCO</v>
          </cell>
        </row>
        <row r="178">
          <cell r="W178" t="str">
            <v>SAN LORENZO</v>
          </cell>
        </row>
        <row r="179">
          <cell r="W179" t="str">
            <v>SAN MIGUEL</v>
          </cell>
        </row>
        <row r="180">
          <cell r="W180" t="str">
            <v>SAN MIGUEL DE LOS BANCOS</v>
          </cell>
        </row>
        <row r="181">
          <cell r="W181" t="str">
            <v>SAN MIGUEL DE URCUQUÍ</v>
          </cell>
        </row>
        <row r="182">
          <cell r="W182" t="str">
            <v>SAN PEDRO DE HUACA</v>
          </cell>
        </row>
        <row r="183">
          <cell r="W183" t="str">
            <v>SAN PEDRO DE PELILEO</v>
          </cell>
        </row>
        <row r="184">
          <cell r="W184" t="str">
            <v>SAN VICENTE</v>
          </cell>
        </row>
        <row r="185">
          <cell r="W185" t="str">
            <v>SANTA ANA</v>
          </cell>
        </row>
        <row r="186">
          <cell r="W186" t="str">
            <v>SANTA CLARA</v>
          </cell>
        </row>
        <row r="187">
          <cell r="W187" t="str">
            <v>SANTA CRUZ</v>
          </cell>
        </row>
        <row r="188">
          <cell r="W188" t="str">
            <v>SANTA ELENA</v>
          </cell>
        </row>
        <row r="189">
          <cell r="W189" t="str">
            <v>SANTA ISABEL</v>
          </cell>
        </row>
        <row r="190">
          <cell r="W190" t="str">
            <v>SANTA LUCÍA</v>
          </cell>
        </row>
        <row r="191">
          <cell r="W191" t="str">
            <v>SANTA ROSA</v>
          </cell>
        </row>
        <row r="192">
          <cell r="W192" t="str">
            <v xml:space="preserve">SANTIAGO </v>
          </cell>
        </row>
        <row r="193">
          <cell r="W193" t="str">
            <v>SANTIAGO DE PÍLLARO</v>
          </cell>
        </row>
        <row r="194">
          <cell r="W194" t="str">
            <v>SANTO DOMINGO</v>
          </cell>
        </row>
        <row r="195">
          <cell r="W195" t="str">
            <v>SAQUISILÍ</v>
          </cell>
        </row>
        <row r="196">
          <cell r="W196" t="str">
            <v>SARAGURO</v>
          </cell>
        </row>
        <row r="197">
          <cell r="W197" t="str">
            <v>SEVILLA DE ORO</v>
          </cell>
        </row>
        <row r="198">
          <cell r="W198" t="str">
            <v>SHUSHUFINDI</v>
          </cell>
        </row>
        <row r="199">
          <cell r="W199" t="str">
            <v>SIGCHOS</v>
          </cell>
        </row>
        <row r="200">
          <cell r="W200" t="str">
            <v>SIGSIG</v>
          </cell>
        </row>
        <row r="201">
          <cell r="W201" t="str">
            <v>SIMÓN BOLÍVAR</v>
          </cell>
        </row>
        <row r="202">
          <cell r="W202" t="str">
            <v>SOZORANGA</v>
          </cell>
        </row>
        <row r="203">
          <cell r="W203" t="str">
            <v>SUCRE</v>
          </cell>
        </row>
        <row r="204">
          <cell r="W204" t="str">
            <v xml:space="preserve">SUCÚA </v>
          </cell>
        </row>
        <row r="205">
          <cell r="W205" t="str">
            <v>SUCUMBÍOS</v>
          </cell>
        </row>
        <row r="206">
          <cell r="W206" t="str">
            <v>SUSCAL</v>
          </cell>
        </row>
        <row r="207">
          <cell r="W207" t="str">
            <v>TAISHA</v>
          </cell>
        </row>
        <row r="208">
          <cell r="W208" t="str">
            <v xml:space="preserve">TENA  </v>
          </cell>
        </row>
        <row r="209">
          <cell r="W209" t="str">
            <v>TISALEO</v>
          </cell>
        </row>
        <row r="210">
          <cell r="W210" t="str">
            <v>TIWINTZA</v>
          </cell>
        </row>
        <row r="211">
          <cell r="W211" t="str">
            <v>TOSAGUA</v>
          </cell>
        </row>
        <row r="212">
          <cell r="W212" t="str">
            <v>TULCÁN</v>
          </cell>
        </row>
        <row r="213">
          <cell r="W213" t="str">
            <v>URDANETA</v>
          </cell>
        </row>
        <row r="214">
          <cell r="W214" t="str">
            <v>VALENCIA</v>
          </cell>
        </row>
        <row r="215">
          <cell r="W215" t="str">
            <v>VENTANAS</v>
          </cell>
        </row>
        <row r="216">
          <cell r="W216" t="str">
            <v>VINCES</v>
          </cell>
        </row>
        <row r="217">
          <cell r="W217" t="str">
            <v>YACUAMBÍ</v>
          </cell>
        </row>
        <row r="218">
          <cell r="W218" t="str">
            <v>YANTZAZA</v>
          </cell>
        </row>
        <row r="219">
          <cell r="W219" t="str">
            <v>ZAMORA</v>
          </cell>
        </row>
        <row r="220">
          <cell r="W220" t="str">
            <v>ZAPOTILLO</v>
          </cell>
        </row>
        <row r="221">
          <cell r="W221" t="str">
            <v>ZARUMA</v>
          </cell>
        </row>
      </sheetData>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rte 1"/>
      <sheetName val="Hoja3"/>
      <sheetName val="Hoja2"/>
      <sheetName val="Hoja1"/>
      <sheetName val="HOMOLOG TERR"/>
      <sheetName val="HOMOLOG CONS"/>
      <sheetName val="2.- VALORACION"/>
      <sheetName val="RENTA (2)"/>
      <sheetName val="RENTA"/>
      <sheetName val="Memoria de Cálculo"/>
      <sheetName val="VIVIENDA - LOCAL - TERRENO"/>
      <sheetName val="COMBOS"/>
      <sheetName val="Catalogo Provincia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R"/>
      <sheetName val="TCO"/>
      <sheetName val="MAQ"/>
      <sheetName val="AGROPEC"/>
      <sheetName val="combos"/>
      <sheetName val="prov cantones"/>
      <sheetName val="parroquias"/>
      <sheetName val="combo parroquias"/>
    </sheetNames>
    <sheetDataSet>
      <sheetData sheetId="0"/>
      <sheetData sheetId="1"/>
      <sheetData sheetId="2"/>
      <sheetData sheetId="3"/>
      <sheetData sheetId="4">
        <row r="1">
          <cell r="B1" t="str">
            <v>Privada</v>
          </cell>
          <cell r="AK1" t="str">
            <v>Urbano</v>
          </cell>
          <cell r="AL1" t="str">
            <v>Alto</v>
          </cell>
          <cell r="AM1" t="str">
            <v>Inmediata</v>
          </cell>
          <cell r="AN1" t="str">
            <v>Estable</v>
          </cell>
        </row>
        <row r="2">
          <cell r="AK2" t="str">
            <v>Sub urbano</v>
          </cell>
          <cell r="AL2" t="str">
            <v>Medio Alto</v>
          </cell>
          <cell r="AM2" t="str">
            <v>Mediata</v>
          </cell>
          <cell r="AN2" t="str">
            <v>No Estable</v>
          </cell>
        </row>
        <row r="3">
          <cell r="AK3" t="str">
            <v>Rural</v>
          </cell>
          <cell r="AL3" t="str">
            <v>Medio</v>
          </cell>
          <cell r="AM3" t="str">
            <v>Largo Plazo</v>
          </cell>
        </row>
        <row r="4">
          <cell r="AL4" t="str">
            <v>Bajo</v>
          </cell>
        </row>
      </sheetData>
      <sheetData sheetId="5">
        <row r="1">
          <cell r="C1" t="str">
            <v>COD</v>
          </cell>
        </row>
      </sheetData>
      <sheetData sheetId="6">
        <row r="2">
          <cell r="M2" t="str">
            <v xml:space="preserve"> AZUAY - CUENCA - CUENCA, CABECERA CANTONAL Y CAPITAL PROVINCIAL.</v>
          </cell>
        </row>
        <row r="3">
          <cell r="M3" t="str">
            <v xml:space="preserve"> AZUAY - CUENCA - BELLAVISTA</v>
          </cell>
        </row>
        <row r="4">
          <cell r="M4" t="str">
            <v xml:space="preserve"> AZUAY - CUENCA - CAÑARIBAMBA</v>
          </cell>
        </row>
        <row r="5">
          <cell r="M5" t="str">
            <v xml:space="preserve"> AZUAY - CUENCA - EL BATÁN</v>
          </cell>
        </row>
        <row r="6">
          <cell r="M6" t="str">
            <v xml:space="preserve"> AZUAY - CUENCA - EL SAGRARIO</v>
          </cell>
        </row>
        <row r="7">
          <cell r="M7" t="str">
            <v xml:space="preserve"> AZUAY - CUENCA - EL VECINO</v>
          </cell>
        </row>
        <row r="8">
          <cell r="M8" t="str">
            <v xml:space="preserve"> AZUAY - CUENCA - GIL RAMÍREZ DÁVALOS</v>
          </cell>
        </row>
        <row r="9">
          <cell r="M9" t="str">
            <v xml:space="preserve"> AZUAY - CUENCA - HUAYNACÁPAC</v>
          </cell>
        </row>
        <row r="10">
          <cell r="M10" t="str">
            <v xml:space="preserve"> AZUAY - CUENCA - MACHÁNGARA</v>
          </cell>
        </row>
        <row r="11">
          <cell r="M11" t="str">
            <v xml:space="preserve"> AZUAY - CUENCA - MONAY</v>
          </cell>
        </row>
        <row r="12">
          <cell r="M12" t="str">
            <v xml:space="preserve"> AZUAY - CUENCA - SAN BLAS</v>
          </cell>
        </row>
        <row r="13">
          <cell r="M13" t="str">
            <v xml:space="preserve"> AZUAY - CUENCA - SAN SEBASTIÁN</v>
          </cell>
        </row>
        <row r="14">
          <cell r="M14" t="str">
            <v xml:space="preserve"> AZUAY - CUENCA - SUCRE</v>
          </cell>
        </row>
        <row r="15">
          <cell r="M15" t="str">
            <v xml:space="preserve"> AZUAY - CUENCA - TOTORACOCHA </v>
          </cell>
        </row>
        <row r="16">
          <cell r="M16" t="str">
            <v xml:space="preserve"> AZUAY - CUENCA - YANUNCAY</v>
          </cell>
        </row>
        <row r="17">
          <cell r="M17" t="str">
            <v xml:space="preserve"> AZUAY - CUENCA - HERMANO MIGUEL</v>
          </cell>
        </row>
        <row r="18">
          <cell r="M18" t="str">
            <v xml:space="preserve"> AZUAY - CUENCA - BAÑOS</v>
          </cell>
        </row>
        <row r="19">
          <cell r="M19" t="str">
            <v xml:space="preserve"> AZUAY - CUENCA - CUMBE</v>
          </cell>
        </row>
        <row r="20">
          <cell r="M20" t="str">
            <v xml:space="preserve"> AZUAY - CUENCA - CHAUCHA</v>
          </cell>
        </row>
        <row r="21">
          <cell r="M21" t="str">
            <v xml:space="preserve"> AZUAY - CUENCA - CHECA (JIDCAY) </v>
          </cell>
        </row>
        <row r="22">
          <cell r="M22" t="str">
            <v xml:space="preserve"> AZUAY - CUENCA - CHIQUINTAD</v>
          </cell>
        </row>
        <row r="23">
          <cell r="M23" t="str">
            <v xml:space="preserve"> AZUAY - CUENCA - LLACAO</v>
          </cell>
        </row>
        <row r="24">
          <cell r="M24" t="str">
            <v xml:space="preserve"> AZUAY - CUENCA - MOLLETURO</v>
          </cell>
        </row>
        <row r="25">
          <cell r="M25" t="str">
            <v xml:space="preserve"> AZUAY - CUENCA - NULTI</v>
          </cell>
        </row>
        <row r="26">
          <cell r="M26" t="str">
            <v xml:space="preserve"> AZUAY - CUENCA - OCTAVIO CORDERO PALACIOS (SANTA ROSA) </v>
          </cell>
        </row>
        <row r="27">
          <cell r="M27" t="str">
            <v xml:space="preserve"> AZUAY - CUENCA - PACCHA</v>
          </cell>
        </row>
        <row r="28">
          <cell r="M28" t="str">
            <v xml:space="preserve"> AZUAY - CUENCA - QUINGEO</v>
          </cell>
        </row>
        <row r="29">
          <cell r="M29" t="str">
            <v xml:space="preserve"> AZUAY - CUENCA - RICAURTE</v>
          </cell>
        </row>
        <row r="30">
          <cell r="M30" t="str">
            <v xml:space="preserve"> AZUAY - CUENCA - SAN JOAQUÍN</v>
          </cell>
        </row>
        <row r="31">
          <cell r="M31" t="str">
            <v xml:space="preserve"> AZUAY - CUENCA - SANTA ANA</v>
          </cell>
        </row>
        <row r="32">
          <cell r="M32" t="str">
            <v xml:space="preserve"> AZUAY - CUENCA - SAYAUSÍ</v>
          </cell>
        </row>
        <row r="33">
          <cell r="M33" t="str">
            <v xml:space="preserve"> AZUAY - CUENCA - SIDCAY</v>
          </cell>
        </row>
        <row r="34">
          <cell r="M34" t="str">
            <v xml:space="preserve"> AZUAY - CUENCA - SININCAY</v>
          </cell>
        </row>
        <row r="35">
          <cell r="M35" t="str">
            <v xml:space="preserve"> AZUAY - CUENCA - TARQUI</v>
          </cell>
        </row>
        <row r="36">
          <cell r="M36" t="str">
            <v xml:space="preserve"> AZUAY - CUENCA - TURI</v>
          </cell>
        </row>
        <row r="37">
          <cell r="M37" t="str">
            <v xml:space="preserve"> AZUAY - CUENCA - VALLE</v>
          </cell>
        </row>
        <row r="38">
          <cell r="M38" t="str">
            <v xml:space="preserve"> AZUAY - CUENCA - VICTORIA DEL PORTETE (IRQUIS)</v>
          </cell>
        </row>
        <row r="39">
          <cell r="M39" t="str">
            <v xml:space="preserve"> AZUAY - GIRÓN - GIRÓN, CABECERA CANTONAL</v>
          </cell>
        </row>
        <row r="40">
          <cell r="M40" t="str">
            <v xml:space="preserve"> AZUAY - GIRÓN - ASUNCIÓN</v>
          </cell>
        </row>
        <row r="41">
          <cell r="M41" t="str">
            <v xml:space="preserve"> AZUAY - GIRÓN - SAN GERARDO</v>
          </cell>
        </row>
        <row r="42">
          <cell r="M42" t="str">
            <v xml:space="preserve"> AZUAY - GUALACEO - GUALACEO, CABECERA CANTONAL</v>
          </cell>
        </row>
        <row r="43">
          <cell r="M43" t="str">
            <v xml:space="preserve"> AZUAY - GUALACEO - *CHORDELEG  </v>
          </cell>
        </row>
        <row r="44">
          <cell r="M44" t="str">
            <v xml:space="preserve"> AZUAY - GUALACEO - DANIEL CÓRDOVA TORAL (EL ORIENTE) </v>
          </cell>
        </row>
        <row r="45">
          <cell r="M45" t="str">
            <v xml:space="preserve"> AZUAY - GUALACEO - JADÁN</v>
          </cell>
        </row>
        <row r="46">
          <cell r="M46" t="str">
            <v xml:space="preserve"> AZUAY - GUALACEO - MARIANO MORENO</v>
          </cell>
        </row>
        <row r="47">
          <cell r="M47" t="str">
            <v xml:space="preserve"> AZUAY - GUALACEO - *PRINCIPAL</v>
          </cell>
        </row>
        <row r="48">
          <cell r="M48" t="str">
            <v xml:space="preserve"> AZUAY - GUALACEO - REMIGIO CRESPO TORAL (GÚLAG)</v>
          </cell>
        </row>
        <row r="49">
          <cell r="M49" t="str">
            <v xml:space="preserve"> AZUAY - GUALACEO - SAN JUAN</v>
          </cell>
        </row>
        <row r="50">
          <cell r="M50" t="str">
            <v xml:space="preserve"> AZUAY - GUALACEO - ZHIDMAD</v>
          </cell>
        </row>
        <row r="51">
          <cell r="M51" t="str">
            <v xml:space="preserve"> AZUAY - GUALACEO - LUIS CORDERO VEGA</v>
          </cell>
        </row>
        <row r="52">
          <cell r="M52" t="str">
            <v xml:space="preserve"> AZUAY - GUALACEO - SIMÓN BOLÍVAR (CAB. EN GAÑANZOL)</v>
          </cell>
        </row>
        <row r="53">
          <cell r="M53" t="str">
            <v xml:space="preserve"> AZUAY - NABÓN - NABÓN, CABECERA CANTONAL</v>
          </cell>
        </row>
        <row r="54">
          <cell r="M54" t="str">
            <v xml:space="preserve"> AZUAY - NABÓN - COCHAPATA</v>
          </cell>
        </row>
        <row r="55">
          <cell r="M55" t="str">
            <v xml:space="preserve"> AZUAY - NABÓN - EL PROGRESO (CAB.EN ZHOTA) </v>
          </cell>
        </row>
        <row r="56">
          <cell r="M56" t="str">
            <v xml:space="preserve"> AZUAY - NABÓN - LAS NIEVES (CHAYA)</v>
          </cell>
        </row>
        <row r="57">
          <cell r="M57" t="str">
            <v xml:space="preserve"> AZUAY - NABÓN - *OÑA</v>
          </cell>
        </row>
        <row r="58">
          <cell r="M58" t="str">
            <v xml:space="preserve"> AZUAY - NABÓN - *LA PAZ</v>
          </cell>
        </row>
        <row r="59">
          <cell r="M59" t="str">
            <v xml:space="preserve"> AZUAY - PAUTE - PAUTE, CABECERA CANTONAL</v>
          </cell>
        </row>
        <row r="60">
          <cell r="M60" t="str">
            <v xml:space="preserve"> AZUAY - PAUTE - *AMALUZA</v>
          </cell>
        </row>
        <row r="61">
          <cell r="M61" t="str">
            <v xml:space="preserve"> AZUAY - PAUTE - BULÁN (JOSÉ VÍCTOR IZQUIERDO) </v>
          </cell>
        </row>
        <row r="62">
          <cell r="M62" t="str">
            <v xml:space="preserve"> AZUAY - PAUTE - CHICÁN (GUILLERMO ORTEGA) </v>
          </cell>
        </row>
        <row r="63">
          <cell r="M63" t="str">
            <v xml:space="preserve"> AZUAY - PAUTE - EL CABO  </v>
          </cell>
        </row>
        <row r="64">
          <cell r="M64" t="str">
            <v xml:space="preserve"> AZUAY - PAUTE - *GUACHAPALA</v>
          </cell>
        </row>
        <row r="65">
          <cell r="M65" t="str">
            <v xml:space="preserve"> AZUAY - PAUTE - GUARAINAG</v>
          </cell>
        </row>
        <row r="66">
          <cell r="M66" t="str">
            <v xml:space="preserve"> AZUAY - PAUTE - *PALMAS</v>
          </cell>
        </row>
        <row r="67">
          <cell r="M67" t="str">
            <v xml:space="preserve"> AZUAY - PAUTE - *PAN</v>
          </cell>
        </row>
        <row r="68">
          <cell r="M68" t="str">
            <v xml:space="preserve"> AZUAY - PAUTE - SAN CRISTÓBAL (CARLOS ORDÓÑEZ LAZO) </v>
          </cell>
        </row>
        <row r="69">
          <cell r="M69" t="str">
            <v xml:space="preserve"> AZUAY - PAUTE - *SEVILLA DE ORO</v>
          </cell>
        </row>
        <row r="70">
          <cell r="M70" t="str">
            <v xml:space="preserve"> AZUAY - PAUTE - TOMEBAMBA</v>
          </cell>
        </row>
        <row r="71">
          <cell r="M71" t="str">
            <v xml:space="preserve"> AZUAY - PAUTE - DUG DUG</v>
          </cell>
        </row>
        <row r="72">
          <cell r="M72" t="str">
            <v xml:space="preserve"> AZUAY - PUCARÁ - PUCARÁ, CABECERA CANTONAL</v>
          </cell>
        </row>
        <row r="73">
          <cell r="M73" t="str">
            <v xml:space="preserve"> AZUAY - PUCARÁ - *CAMILO PONCE ENRÍQUEZ (CAB. EN RÍO 7 DE MOLLEPONGO) </v>
          </cell>
        </row>
        <row r="74">
          <cell r="M74" t="str">
            <v xml:space="preserve"> AZUAY - PUCARÁ - SAN RAFAEL DE SHARUG</v>
          </cell>
        </row>
        <row r="75">
          <cell r="M75" t="str">
            <v xml:space="preserve"> AZUAY - SAN FERNANDO - SAN FERNANDO, CABECERA CANTONAL</v>
          </cell>
        </row>
        <row r="76">
          <cell r="M76" t="str">
            <v xml:space="preserve"> AZUAY - SAN FERNANDO - CHUMBLÍN</v>
          </cell>
        </row>
        <row r="77">
          <cell r="M77" t="str">
            <v xml:space="preserve"> AZUAY - SANTA ISABEL - SANTA ISABEL (CHAGUARURCO), CABECERA CANTONAL</v>
          </cell>
        </row>
        <row r="78">
          <cell r="M78" t="str">
            <v xml:space="preserve"> AZUAY - SANTA ISABEL - ABDÓN CALDERÓN  (LA UNIÓN) </v>
          </cell>
        </row>
        <row r="79">
          <cell r="M79" t="str">
            <v xml:space="preserve"> AZUAY - SANTA ISABEL - **EL CARMEN DE PIJILÍ</v>
          </cell>
        </row>
        <row r="80">
          <cell r="M80" t="str">
            <v xml:space="preserve"> AZUAY - SANTA ISABEL - ZHAGLLI (SHAGLLI)</v>
          </cell>
        </row>
        <row r="81">
          <cell r="M81" t="str">
            <v xml:space="preserve"> AZUAY - SANTA ISABEL - SAN SALVADOR DE CAÑARIBAMBA</v>
          </cell>
        </row>
        <row r="82">
          <cell r="M82" t="str">
            <v xml:space="preserve"> AZUAY - SIGSIG - SIGSIG, CABECERA CANTONAL</v>
          </cell>
        </row>
        <row r="83">
          <cell r="M83" t="str">
            <v xml:space="preserve"> AZUAY - SIGSIG - CUCHIL (CUTCHIL) </v>
          </cell>
        </row>
        <row r="84">
          <cell r="M84" t="str">
            <v xml:space="preserve"> AZUAY - SIGSIG - GIMA</v>
          </cell>
        </row>
        <row r="85">
          <cell r="M85" t="str">
            <v xml:space="preserve"> AZUAY - SIGSIG - GUEL</v>
          </cell>
        </row>
        <row r="86">
          <cell r="M86" t="str">
            <v xml:space="preserve"> AZUAY - SIGSIG - LUDO</v>
          </cell>
        </row>
        <row r="87">
          <cell r="M87" t="str">
            <v xml:space="preserve"> AZUAY - SIGSIG - SAN BARTOLOMÉ</v>
          </cell>
        </row>
        <row r="88">
          <cell r="M88" t="str">
            <v xml:space="preserve"> AZUAY - SIGSIG - SAN JOSÉ DE RARANGA</v>
          </cell>
        </row>
        <row r="89">
          <cell r="M89" t="str">
            <v xml:space="preserve"> AZUAY - OÑA - SAN FELIPE DE OÑA CABECERA CANTONAL</v>
          </cell>
        </row>
        <row r="90">
          <cell r="M90" t="str">
            <v xml:space="preserve"> AZUAY - OÑA - SUSUDEL</v>
          </cell>
        </row>
        <row r="91">
          <cell r="M91" t="str">
            <v xml:space="preserve"> AZUAY - CHORDELEG - CHORDELEG, CABECERA CANTONAL</v>
          </cell>
        </row>
        <row r="92">
          <cell r="M92" t="str">
            <v xml:space="preserve"> AZUAY - CHORDELEG - PRINCIPAL</v>
          </cell>
        </row>
        <row r="93">
          <cell r="M93" t="str">
            <v xml:space="preserve"> AZUAY - CHORDELEG - LA UNIÓN</v>
          </cell>
        </row>
        <row r="94">
          <cell r="M94" t="str">
            <v xml:space="preserve"> AZUAY - CHORDELEG - LUIS GALARZA ORELLANA (CAB.EN DELEGSOL) </v>
          </cell>
        </row>
        <row r="95">
          <cell r="M95" t="str">
            <v xml:space="preserve"> AZUAY - CHORDELEG - SAN MARTÍN DE PUZHIO</v>
          </cell>
        </row>
        <row r="96">
          <cell r="M96" t="str">
            <v xml:space="preserve"> AZUAY - EL PAN - EL PAN, CABECERA CANTONAL</v>
          </cell>
        </row>
        <row r="97">
          <cell r="M97" t="str">
            <v xml:space="preserve"> AZUAY - EL PAN - *AMALUZA </v>
          </cell>
        </row>
        <row r="98">
          <cell r="M98" t="str">
            <v xml:space="preserve"> AZUAY - EL PAN - *PALMAS</v>
          </cell>
        </row>
        <row r="99">
          <cell r="M99" t="str">
            <v xml:space="preserve"> AZUAY - EL PAN - SAN VICENTE</v>
          </cell>
        </row>
        <row r="100">
          <cell r="M100" t="str">
            <v xml:space="preserve"> AZUAY - SEVILLA DE ORO - SEVILLA DE ORO, CABECERA CANTONAL</v>
          </cell>
        </row>
        <row r="101">
          <cell r="M101" t="str">
            <v xml:space="preserve"> AZUAY - SEVILLA DE ORO - AMALUZA</v>
          </cell>
        </row>
        <row r="102">
          <cell r="M102" t="str">
            <v xml:space="preserve"> AZUAY - SEVILLA DE ORO - PALMAS</v>
          </cell>
        </row>
        <row r="103">
          <cell r="M103" t="str">
            <v xml:space="preserve"> AZUAY - GUACHAPALA - GUACHAPALA, CABECERA CANTONAL</v>
          </cell>
        </row>
        <row r="104">
          <cell r="M104" t="str">
            <v xml:space="preserve"> AZUAY - CAMILO PONCE ENRÍQUEZ - CAMILO PONCE ENRÍQUEZ, CABECERA CANTONAL</v>
          </cell>
        </row>
        <row r="105">
          <cell r="M105" t="str">
            <v xml:space="preserve"> AZUAY - CAMILO PONCE ENRÍQUEZ - **EL CARMEN DE PIJILÍ</v>
          </cell>
        </row>
        <row r="106">
          <cell r="M106" t="str">
            <v>BOLIVAR - GUARANDA - GUARANDA, CABECERA CANTONAL Y CAPITAL PROVINCIAL</v>
          </cell>
        </row>
        <row r="107">
          <cell r="M107" t="str">
            <v>BOLIVAR - GUARANDA - ÁNGEL POLIBIO CHÁVES</v>
          </cell>
        </row>
        <row r="108">
          <cell r="M108" t="str">
            <v>BOLIVAR - GUARANDA - GABRIEL IGNACIO VEINTIMILLA</v>
          </cell>
        </row>
        <row r="109">
          <cell r="M109" t="str">
            <v>BOLIVAR - GUARANDA - GUANUJO</v>
          </cell>
        </row>
        <row r="110">
          <cell r="M110" t="str">
            <v>BOLIVAR - GUARANDA - FACUNDO VELA</v>
          </cell>
        </row>
        <row r="111">
          <cell r="M111" t="str">
            <v>BOLIVAR - GUARANDA - * GUANUJO</v>
          </cell>
        </row>
        <row r="112">
          <cell r="M112" t="str">
            <v>BOLIVAR - GUARANDA - JULIO E. MORENO (CATANAHUÁN GRANDE)</v>
          </cell>
        </row>
        <row r="113">
          <cell r="M113" t="str">
            <v>BOLIVAR - GUARANDA - *LAS NAVES</v>
          </cell>
        </row>
        <row r="114">
          <cell r="M114" t="str">
            <v>BOLIVAR - GUARANDA - SALINAS</v>
          </cell>
        </row>
        <row r="115">
          <cell r="M115" t="str">
            <v>BOLIVAR - GUARANDA - SAN LORENZO</v>
          </cell>
        </row>
        <row r="116">
          <cell r="M116" t="str">
            <v>BOLIVAR - GUARANDA - SAN SIMÓN (YACOTO)</v>
          </cell>
        </row>
        <row r="117">
          <cell r="M117" t="str">
            <v>BOLIVAR - GUARANDA - SANTA FÉ (SANTA FÉ)</v>
          </cell>
        </row>
        <row r="118">
          <cell r="M118" t="str">
            <v>BOLIVAR - GUARANDA - SIMIÁTUG</v>
          </cell>
        </row>
        <row r="119">
          <cell r="M119" t="str">
            <v>BOLIVAR - GUARANDA - SAN LUIS DE PAMBIL</v>
          </cell>
        </row>
        <row r="120">
          <cell r="M120" t="str">
            <v>BOLIVAR - CHILLANES - CHILLANES, CABECERA CANTONAL</v>
          </cell>
        </row>
        <row r="121">
          <cell r="M121" t="str">
            <v>BOLIVAR - CHILLANES - SAN JOSÉ DEL TAMBO (TAMBOPAMBA)</v>
          </cell>
        </row>
        <row r="122">
          <cell r="M122" t="str">
            <v>BOLIVAR - CHIMBO - SAN JOSÉ DE CHIMBO, CABECERA CANTONAL</v>
          </cell>
        </row>
        <row r="123">
          <cell r="M123" t="str">
            <v xml:space="preserve">BOLIVAR - CHIMBO - ASUNCIÓN (ASANCOTO) </v>
          </cell>
        </row>
        <row r="124">
          <cell r="M124" t="str">
            <v>BOLIVAR - CHIMBO - *CALUMA</v>
          </cell>
        </row>
        <row r="125">
          <cell r="M125" t="str">
            <v>BOLIVAR - CHIMBO - MAGDALENA (CHAPACOTO)</v>
          </cell>
        </row>
        <row r="126">
          <cell r="M126" t="str">
            <v>BOLIVAR - CHIMBO - SAN SEBASTIÁN</v>
          </cell>
        </row>
        <row r="127">
          <cell r="M127" t="str">
            <v>BOLIVAR - CHIMBO - TELIMBELA</v>
          </cell>
        </row>
        <row r="128">
          <cell r="M128" t="str">
            <v>BOLIVAR - ECHEANDÍA - ECHEANDÍA, CABECERA CANTONAL</v>
          </cell>
        </row>
        <row r="129">
          <cell r="M129" t="str">
            <v>BOLIVAR - SAN MIGUEL - SAN MIGUEL, CABECERA CANTONAL</v>
          </cell>
        </row>
        <row r="130">
          <cell r="M130" t="str">
            <v>BOLIVAR - SAN MIGUEL - BALSAPAMBA</v>
          </cell>
        </row>
        <row r="131">
          <cell r="M131" t="str">
            <v>BOLIVAR - SAN MIGUEL - BILOVÁN</v>
          </cell>
        </row>
        <row r="132">
          <cell r="M132" t="str">
            <v>BOLIVAR - SAN MIGUEL - RÉGULO DE MORA</v>
          </cell>
        </row>
        <row r="133">
          <cell r="M133" t="str">
            <v>BOLIVAR - SAN MIGUEL - SAN PABLO  (SAN PABLO DE ATENAS)</v>
          </cell>
        </row>
        <row r="134">
          <cell r="M134" t="str">
            <v>BOLIVAR - SAN MIGUEL - SANTIAGO</v>
          </cell>
        </row>
        <row r="135">
          <cell r="M135" t="str">
            <v>BOLIVAR - SAN MIGUEL - SAN VICENTE</v>
          </cell>
        </row>
        <row r="136">
          <cell r="M136" t="str">
            <v>BOLIVAR - CALUMA - CALUMA, CABECERA CANTONAL</v>
          </cell>
        </row>
        <row r="137">
          <cell r="M137" t="str">
            <v>BOLIVAR - LAS NAVES - LAS NAVES, CABECERA CANTONAL</v>
          </cell>
        </row>
        <row r="138">
          <cell r="M138" t="str">
            <v>BOLIVAR - LAS NAVES - LAS MERCEDES</v>
          </cell>
        </row>
        <row r="139">
          <cell r="M139" t="str">
            <v>BOLIVAR - LAS NAVES - LAS NAVES</v>
          </cell>
        </row>
        <row r="140">
          <cell r="M140" t="str">
            <v>CAÑAR - AZOGUES - AZOGUES, CABECERA CANTONAL Y CAPITAL PROVINCIAL</v>
          </cell>
        </row>
        <row r="141">
          <cell r="M141" t="str">
            <v>CAÑAR - AZOGUES - AURELIO BAYAS MARTÍNEZ</v>
          </cell>
        </row>
        <row r="142">
          <cell r="M142" t="str">
            <v>CAÑAR - AZOGUES - AZOGUES</v>
          </cell>
        </row>
        <row r="143">
          <cell r="M143" t="str">
            <v>CAÑAR - AZOGUES - BORRERO</v>
          </cell>
        </row>
        <row r="144">
          <cell r="M144" t="str">
            <v>CAÑAR - AZOGUES - SAN FRANCISCO</v>
          </cell>
        </row>
        <row r="145">
          <cell r="M145" t="str">
            <v>CAÑAR - AZOGUES - COJITAMBO</v>
          </cell>
        </row>
        <row r="146">
          <cell r="M146" t="str">
            <v>CAÑAR - AZOGUES - *DÉLEG</v>
          </cell>
        </row>
        <row r="147">
          <cell r="M147" t="str">
            <v>CAÑAR - AZOGUES - GUAPÁN</v>
          </cell>
        </row>
        <row r="148">
          <cell r="M148" t="str">
            <v xml:space="preserve">CAÑAR - AZOGUES - JAVIER LOYOLA (CHUQUIPATA) </v>
          </cell>
        </row>
        <row r="149">
          <cell r="M149" t="str">
            <v>CAÑAR - AZOGUES - LUIS CORDERO</v>
          </cell>
        </row>
        <row r="150">
          <cell r="M150" t="str">
            <v>CAÑAR - AZOGUES - PINDILIG</v>
          </cell>
        </row>
        <row r="151">
          <cell r="M151" t="str">
            <v>CAÑAR - AZOGUES - RIVERA</v>
          </cell>
        </row>
        <row r="152">
          <cell r="M152" t="str">
            <v>CAÑAR - AZOGUES - SAN MIGUEL</v>
          </cell>
        </row>
        <row r="153">
          <cell r="M153" t="str">
            <v>CAÑAR - AZOGUES - *SOLANO</v>
          </cell>
        </row>
        <row r="154">
          <cell r="M154" t="str">
            <v>CAÑAR - AZOGUES - TADAY</v>
          </cell>
        </row>
        <row r="155">
          <cell r="M155" t="str">
            <v>CAÑAR - BIBLIÁN - BIBLIÁN, CABECERA CANTONAL</v>
          </cell>
        </row>
        <row r="156">
          <cell r="M156" t="str">
            <v>CAÑAR - BIBLIÁN - NAZÓN (CAB. EN PAMPA DE DOMÍNGUEZ)</v>
          </cell>
        </row>
        <row r="157">
          <cell r="M157" t="str">
            <v>CAÑAR - BIBLIÁN - SAN FRANCISCO DE SAGEO</v>
          </cell>
        </row>
        <row r="158">
          <cell r="M158" t="str">
            <v>CAÑAR - BIBLIÁN - TURUPAMBA</v>
          </cell>
        </row>
        <row r="159">
          <cell r="M159" t="str">
            <v>CAÑAR - BIBLIÁN - JERUSALÉN</v>
          </cell>
        </row>
        <row r="160">
          <cell r="M160" t="str">
            <v>CAÑAR - CAÑAR - CAÑAR, CABECERA CANTONAL</v>
          </cell>
        </row>
        <row r="161">
          <cell r="M161" t="str">
            <v>CAÑAR - CAÑAR - CHONTAMARCA</v>
          </cell>
        </row>
        <row r="162">
          <cell r="M162" t="str">
            <v>CAÑAR - CAÑAR - CHOROCOPTE</v>
          </cell>
        </row>
        <row r="163">
          <cell r="M163" t="str">
            <v xml:space="preserve">CAÑAR - CAÑAR - GENERAL MORALES (SOCARTE) </v>
          </cell>
        </row>
        <row r="164">
          <cell r="M164" t="str">
            <v>CAÑAR - CAÑAR - GUALLETURO</v>
          </cell>
        </row>
        <row r="165">
          <cell r="M165" t="str">
            <v xml:space="preserve">CAÑAR - CAÑAR - HONORATO VÁSQUEZ (TAMBO VIEJO) </v>
          </cell>
        </row>
        <row r="166">
          <cell r="M166" t="str">
            <v>CAÑAR - CAÑAR - INGAPIRCA</v>
          </cell>
        </row>
        <row r="167">
          <cell r="M167" t="str">
            <v>CAÑAR - CAÑAR - JUNCAL</v>
          </cell>
        </row>
        <row r="168">
          <cell r="M168" t="str">
            <v>CAÑAR - CAÑAR - SAN ANTONIO</v>
          </cell>
        </row>
        <row r="169">
          <cell r="M169" t="str">
            <v>CAÑAR - CAÑAR - *SUSCAL</v>
          </cell>
        </row>
        <row r="170">
          <cell r="M170" t="str">
            <v>CAÑAR - CAÑAR - *TAMBO</v>
          </cell>
        </row>
        <row r="171">
          <cell r="M171" t="str">
            <v>CAÑAR - CAÑAR - ZHUD</v>
          </cell>
        </row>
        <row r="172">
          <cell r="M172" t="str">
            <v>CAÑAR - CAÑAR - VENTURA</v>
          </cell>
        </row>
        <row r="173">
          <cell r="M173" t="str">
            <v>CAÑAR - CAÑAR - DUCUR</v>
          </cell>
        </row>
        <row r="174">
          <cell r="M174" t="str">
            <v>CAÑAR - LA TRONCAL - LA TRONCAL, CABECERA CANTONAL</v>
          </cell>
        </row>
        <row r="175">
          <cell r="M175" t="str">
            <v>CAÑAR - LA TRONCAL - MANUEL J. CALLE</v>
          </cell>
        </row>
        <row r="176">
          <cell r="M176" t="str">
            <v>CAÑAR - LA TRONCAL - PANCHO NEGRO</v>
          </cell>
        </row>
        <row r="177">
          <cell r="M177" t="str">
            <v>CAÑAR - EL TAMBO - EL TAMBO, CABECERA CANTONAL</v>
          </cell>
        </row>
        <row r="178">
          <cell r="M178" t="str">
            <v xml:space="preserve">CAÑAR - DÉELEG - DÉLEG, CABECERA CANTONAL </v>
          </cell>
        </row>
        <row r="179">
          <cell r="M179" t="str">
            <v>CAÑAR - DÉELEG - SOLANO</v>
          </cell>
        </row>
        <row r="180">
          <cell r="M180" t="str">
            <v>CAÑAR - SUSCAL - SUSCAL, CABECERA CANTONAL</v>
          </cell>
        </row>
        <row r="181">
          <cell r="M181" t="str">
            <v xml:space="preserve"> CARCHI - TULCÁN - TULCÁN, CABECERA CANTONAL Y CAPITAL PROVINCIAL</v>
          </cell>
        </row>
        <row r="182">
          <cell r="M182" t="str">
            <v xml:space="preserve"> CARCHI - TULCÁN - GONZÁLEZ SUÁREZ</v>
          </cell>
        </row>
        <row r="183">
          <cell r="M183" t="str">
            <v xml:space="preserve"> CARCHI - TULCÁN - TULCÁN</v>
          </cell>
        </row>
        <row r="184">
          <cell r="M184" t="str">
            <v xml:space="preserve"> CARCHI - TULCÁN - EL CARMELO (EL PUN) </v>
          </cell>
        </row>
        <row r="185">
          <cell r="M185" t="str">
            <v xml:space="preserve"> CARCHI - TULCÁN - *HUACA</v>
          </cell>
        </row>
        <row r="186">
          <cell r="M186" t="str">
            <v xml:space="preserve"> CARCHI - TULCÁN - JULIO ANDRADE (OREJUELA) </v>
          </cell>
        </row>
        <row r="187">
          <cell r="M187" t="str">
            <v xml:space="preserve"> CARCHI - TULCÁN - MALDONADO</v>
          </cell>
        </row>
        <row r="188">
          <cell r="M188" t="str">
            <v xml:space="preserve"> CARCHI - TULCÁN - PIOTER</v>
          </cell>
        </row>
        <row r="189">
          <cell r="M189" t="str">
            <v xml:space="preserve"> CARCHI - TULCÁN - TOBAR DONOSO (LA BOCANA DE CAMUMBÍ) </v>
          </cell>
        </row>
        <row r="190">
          <cell r="M190" t="str">
            <v xml:space="preserve"> CARCHI - TULCÁN - TUFIÑO</v>
          </cell>
        </row>
        <row r="191">
          <cell r="M191" t="str">
            <v xml:space="preserve"> CARCHI - TULCÁN - URBINA (TAYA)</v>
          </cell>
        </row>
        <row r="192">
          <cell r="M192" t="str">
            <v xml:space="preserve"> CARCHI - TULCÁN - EL CHICAL</v>
          </cell>
        </row>
        <row r="193">
          <cell r="M193" t="str">
            <v xml:space="preserve"> CARCHI - TULCÁN - *MARISCAL SUCRE</v>
          </cell>
        </row>
        <row r="194">
          <cell r="M194" t="str">
            <v xml:space="preserve"> CARCHI - TULCÁN - SANTA MARTHA DE CUBA</v>
          </cell>
        </row>
        <row r="195">
          <cell r="M195" t="str">
            <v xml:space="preserve"> CARCHI - BOLÍVAR - BOLÍVAR, CABECERA CANTONAL</v>
          </cell>
        </row>
        <row r="196">
          <cell r="M196" t="str">
            <v xml:space="preserve"> CARCHI - BOLÍVAR - GARCÍA MORENO</v>
          </cell>
        </row>
        <row r="197">
          <cell r="M197" t="str">
            <v xml:space="preserve"> CARCHI - BOLÍVAR - LOS ANDES</v>
          </cell>
        </row>
        <row r="198">
          <cell r="M198" t="str">
            <v xml:space="preserve"> CARCHI - BOLÍVAR - MONTE OLIVO</v>
          </cell>
        </row>
        <row r="199">
          <cell r="M199" t="str">
            <v xml:space="preserve"> CARCHI - BOLÍVAR - SAN VICENTE DE PUSIR</v>
          </cell>
        </row>
        <row r="200">
          <cell r="M200" t="str">
            <v xml:space="preserve"> CARCHI - BOLÍVAR - SAN RAFAEL</v>
          </cell>
        </row>
        <row r="201">
          <cell r="M201" t="str">
            <v xml:space="preserve"> CARCHI - ESPEJO - EL ANGEL, CABECERA CANTONAL</v>
          </cell>
        </row>
        <row r="202">
          <cell r="M202" t="str">
            <v xml:space="preserve"> CARCHI - ESPEJO - EL ÁNGEL</v>
          </cell>
        </row>
        <row r="203">
          <cell r="M203" t="str">
            <v xml:space="preserve"> CARCHI - ESPEJO - 27 DE SEPTIEMBRE</v>
          </cell>
        </row>
        <row r="204">
          <cell r="M204" t="str">
            <v xml:space="preserve"> CARCHI - ESPEJO - EL GOALTAL</v>
          </cell>
        </row>
        <row r="205">
          <cell r="M205" t="str">
            <v xml:space="preserve"> CARCHI - ESPEJO - LA LIBERTAD (ALIZO)</v>
          </cell>
        </row>
        <row r="206">
          <cell r="M206" t="str">
            <v xml:space="preserve"> CARCHI - ESPEJO - SAN ISIDRO</v>
          </cell>
        </row>
        <row r="207">
          <cell r="M207" t="str">
            <v xml:space="preserve"> CARCHI - MIRA - MIRA (CHONTAHUASI), CABECERA CANTONAL</v>
          </cell>
        </row>
        <row r="208">
          <cell r="M208" t="str">
            <v xml:space="preserve"> CARCHI - MIRA - CONCEPCIÓN</v>
          </cell>
        </row>
        <row r="209">
          <cell r="M209" t="str">
            <v xml:space="preserve"> CARCHI - MIRA - JIJÓN Y CAAMAÑO (CAB. EN RÍO BLANCO)</v>
          </cell>
        </row>
        <row r="210">
          <cell r="M210" t="str">
            <v xml:space="preserve"> CARCHI - MIRA - JUAN MONTALVO (SAN IGNACIO DE QUIL)</v>
          </cell>
        </row>
        <row r="211">
          <cell r="M211" t="str">
            <v xml:space="preserve"> CARCHI - MONTÚFAR - SAN GABRIEL, CABECERA CANTONAL</v>
          </cell>
        </row>
        <row r="212">
          <cell r="M212" t="str">
            <v xml:space="preserve"> CARCHI - MONTÚFAR - GONZÁLEZ SUÁREZ</v>
          </cell>
        </row>
        <row r="213">
          <cell r="M213" t="str">
            <v xml:space="preserve"> CARCHI - MONTÚFAR - SAN JOSÉ</v>
          </cell>
        </row>
        <row r="214">
          <cell r="M214" t="str">
            <v xml:space="preserve"> CARCHI - MONTÚFAR - CRISTÓBAL COLÓN</v>
          </cell>
        </row>
        <row r="215">
          <cell r="M215" t="str">
            <v xml:space="preserve"> CARCHI - MONTÚFAR - CHITÁN DE NAVARRETE</v>
          </cell>
        </row>
        <row r="216">
          <cell r="M216" t="str">
            <v xml:space="preserve"> CARCHI - MONTÚFAR - FERNÁNDEZ SALVADOR</v>
          </cell>
        </row>
        <row r="217">
          <cell r="M217" t="str">
            <v xml:space="preserve"> CARCHI - MONTÚFAR - LA PAZ</v>
          </cell>
        </row>
        <row r="218">
          <cell r="M218" t="str">
            <v xml:space="preserve"> CARCHI - MONTÚFAR - PIARTAL</v>
          </cell>
        </row>
        <row r="219">
          <cell r="M219" t="str">
            <v xml:space="preserve"> CARCHI - SAN PEDRO DE HUACA - HUACA, CABECERA CANTONAL</v>
          </cell>
        </row>
        <row r="220">
          <cell r="M220" t="str">
            <v xml:space="preserve"> CARCHI - SAN PEDRO DE HUACA - MARISCAL SUCRE</v>
          </cell>
        </row>
        <row r="221">
          <cell r="M221" t="str">
            <v>COTOPAXI - LATACUNGA - LATACUNGA, CABECERA CANTONAL Y CAPITAL PROVINCIAL</v>
          </cell>
        </row>
        <row r="222">
          <cell r="M222" t="str">
            <v xml:space="preserve">COTOPAXI - LATACUNGA - ELOY ALFARO  (SAN FELIPE) </v>
          </cell>
        </row>
        <row r="223">
          <cell r="M223" t="str">
            <v xml:space="preserve">COTOPAXI - LATACUNGA - IGNACIO FLORES (PARQUE FLORES) </v>
          </cell>
        </row>
        <row r="224">
          <cell r="M224" t="str">
            <v>COTOPAXI - LATACUNGA - JUAN MONTALVO (SAN SEBASTIÁN)</v>
          </cell>
        </row>
        <row r="225">
          <cell r="M225" t="str">
            <v>COTOPAXI - LATACUNGA - LA MATRIZ</v>
          </cell>
        </row>
        <row r="226">
          <cell r="M226" t="str">
            <v>COTOPAXI - LATACUNGA - SAN BUENAVENTURA</v>
          </cell>
        </row>
        <row r="227">
          <cell r="M227" t="str">
            <v xml:space="preserve">COTOPAXI - LATACUNGA - ALAQUES (ALÁQUEZ) </v>
          </cell>
        </row>
        <row r="228">
          <cell r="M228" t="str">
            <v>COTOPAXI - LATACUNGA - BELISARIO QUEVEDO (GUANAILÍN)</v>
          </cell>
        </row>
        <row r="229">
          <cell r="M229" t="str">
            <v xml:space="preserve">COTOPAXI - LATACUNGA - GUAITACAMA (GUAYTACAMA) </v>
          </cell>
        </row>
        <row r="230">
          <cell r="M230" t="str">
            <v>COTOPAXI - LATACUNGA - JOSEGUANGO BAJO</v>
          </cell>
        </row>
        <row r="231">
          <cell r="M231" t="str">
            <v>COTOPAXI - LATACUNGA - *LAS PAMPAS</v>
          </cell>
        </row>
        <row r="232">
          <cell r="M232" t="str">
            <v>COTOPAXI - LATACUNGA - MULALÓ</v>
          </cell>
        </row>
        <row r="233">
          <cell r="M233" t="str">
            <v>COTOPAXI - LATACUNGA - 11 DE NOVIEMBRE (ILINCHISI)</v>
          </cell>
        </row>
        <row r="234">
          <cell r="M234" t="str">
            <v>COTOPAXI - LATACUNGA - POALÓ</v>
          </cell>
        </row>
        <row r="235">
          <cell r="M235" t="str">
            <v>COTOPAXI - LATACUNGA - SAN JUAN DE PASTOCALLE</v>
          </cell>
        </row>
        <row r="236">
          <cell r="M236" t="str">
            <v>COTOPAXI - LATACUNGA - *SIGCHOS</v>
          </cell>
        </row>
        <row r="237">
          <cell r="M237" t="str">
            <v>COTOPAXI - LATACUNGA - TANICUCHÍ</v>
          </cell>
        </row>
        <row r="238">
          <cell r="M238" t="str">
            <v>COTOPAXI - LATACUNGA - TOACASO</v>
          </cell>
        </row>
        <row r="239">
          <cell r="M239" t="str">
            <v>COTOPAXI - LATACUNGA - *PALO QUEMADO</v>
          </cell>
        </row>
        <row r="240">
          <cell r="M240" t="str">
            <v>COTOPAXI - LA MANÁ - LA MANÁ, CABECERA CANTONAL</v>
          </cell>
        </row>
        <row r="241">
          <cell r="M241" t="str">
            <v>COTOPAXI - LA MANÁ - EL CARMEN</v>
          </cell>
        </row>
        <row r="242">
          <cell r="M242" t="str">
            <v xml:space="preserve">COTOPAXI - LA MANÁ - LA MANÁ </v>
          </cell>
        </row>
        <row r="243">
          <cell r="M243" t="str">
            <v>COTOPAXI - LA MANÁ - EL TRIUNFO</v>
          </cell>
        </row>
        <row r="244">
          <cell r="M244" t="str">
            <v>COTOPAXI - LA MANÁ - GUASAGANDA (CAB.EN GUASAGANDA CENTRO)</v>
          </cell>
        </row>
        <row r="245">
          <cell r="M245" t="str">
            <v>COTOPAXI - LA MANÁ - PUCAYACU</v>
          </cell>
        </row>
        <row r="246">
          <cell r="M246" t="str">
            <v>COTOPAXI - PANGUA - EL CORAZÓN, CABECERA CANTONAL</v>
          </cell>
        </row>
        <row r="247">
          <cell r="M247" t="str">
            <v>COTOPAXI - PANGUA - MORASPUNGO</v>
          </cell>
        </row>
        <row r="248">
          <cell r="M248" t="str">
            <v>COTOPAXI - PANGUA - PINLLOPATA</v>
          </cell>
        </row>
        <row r="249">
          <cell r="M249" t="str">
            <v>COTOPAXI - PANGUA - RAMÓN CAMPAÑA</v>
          </cell>
        </row>
        <row r="250">
          <cell r="M250" t="str">
            <v>COTOPAXI - PUJILÍ - PUJILÍ, CABECERA CANTONAL</v>
          </cell>
        </row>
        <row r="251">
          <cell r="M251" t="str">
            <v>COTOPAXI - PUJILÍ - ANGAMARCA</v>
          </cell>
        </row>
        <row r="252">
          <cell r="M252" t="str">
            <v xml:space="preserve">COTOPAXI - PUJILÍ - *CHUCCHILÁN (CHUGCHILÁN) </v>
          </cell>
        </row>
        <row r="253">
          <cell r="M253" t="str">
            <v>COTOPAXI - PUJILÍ - GUANGAJE</v>
          </cell>
        </row>
        <row r="254">
          <cell r="M254" t="str">
            <v xml:space="preserve">COTOPAXI - PUJILÍ - *ISINLIBÍ (ISINLIVÍ) </v>
          </cell>
        </row>
        <row r="255">
          <cell r="M255" t="str">
            <v>COTOPAXI - PUJILÍ - LA VICTORIA</v>
          </cell>
        </row>
        <row r="256">
          <cell r="M256" t="str">
            <v>COTOPAXI - PUJILÍ - PILALÓ</v>
          </cell>
        </row>
        <row r="257">
          <cell r="M257" t="str">
            <v>COTOPAXI - PUJILÍ - TINGO</v>
          </cell>
        </row>
        <row r="258">
          <cell r="M258" t="str">
            <v>COTOPAXI - PUJILÍ - ZUMBAHUA</v>
          </cell>
        </row>
        <row r="259">
          <cell r="M259" t="str">
            <v>COTOPAXI - SALCEDO - SAN MIGUEL, CABECERA CANTONAL</v>
          </cell>
        </row>
        <row r="260">
          <cell r="M260" t="str">
            <v>COTOPAXI - SALCEDO - ANTONIO JOSÉ HOLGUÍN  (SANTA LUCÍA)</v>
          </cell>
        </row>
        <row r="261">
          <cell r="M261" t="str">
            <v>COTOPAXI - SALCEDO - CUSUBAMBA</v>
          </cell>
        </row>
        <row r="262">
          <cell r="M262" t="str">
            <v>COTOPAXI - SALCEDO - MULALILLO</v>
          </cell>
        </row>
        <row r="263">
          <cell r="M263" t="str">
            <v>COTOPAXI - SALCEDO - MULLIQUINDIL (SANTA ANA)</v>
          </cell>
        </row>
        <row r="264">
          <cell r="M264" t="str">
            <v>COTOPAXI - SALCEDO - PANSALEO</v>
          </cell>
        </row>
        <row r="265">
          <cell r="M265" t="str">
            <v>COTOPAXI - SAQUISILÍ - SAQUISILÍ, CABECERA CANTONAL</v>
          </cell>
        </row>
        <row r="266">
          <cell r="M266" t="str">
            <v>COTOPAXI - SAQUISILÍ - CANCHAGUA</v>
          </cell>
        </row>
        <row r="267">
          <cell r="M267" t="str">
            <v>COTOPAXI - SAQUISILÍ - CHANTILÍN</v>
          </cell>
        </row>
        <row r="268">
          <cell r="M268" t="str">
            <v>COTOPAXI - SAQUISILÍ - COCHAPAMBA</v>
          </cell>
        </row>
        <row r="269">
          <cell r="M269" t="str">
            <v>COTOPAXI - SIGCHOS - SIGCHOS, CABECERA CANTONAL</v>
          </cell>
        </row>
        <row r="270">
          <cell r="M270" t="str">
            <v>COTOPAXI - SIGCHOS - CHUGCHILLÁN</v>
          </cell>
        </row>
        <row r="271">
          <cell r="M271" t="str">
            <v>COTOPAXI - SIGCHOS - ISINLIVÍ</v>
          </cell>
        </row>
        <row r="272">
          <cell r="M272" t="str">
            <v>COTOPAXI - SIGCHOS - LAS PAMPAS</v>
          </cell>
        </row>
        <row r="273">
          <cell r="M273" t="str">
            <v>COTOPAXI - SIGCHOS - PALO QUEMADO</v>
          </cell>
        </row>
        <row r="274">
          <cell r="M274" t="str">
            <v xml:space="preserve"> CHIMBORAZO - RIOBAMBA - RIOBAMBA, CABECERA CANTONAL Y CAPITAL PROVINCIAL</v>
          </cell>
        </row>
        <row r="275">
          <cell r="M275" t="str">
            <v xml:space="preserve"> CHIMBORAZO - RIOBAMBA - LIZARZABURU</v>
          </cell>
        </row>
        <row r="276">
          <cell r="M276" t="str">
            <v xml:space="preserve"> CHIMBORAZO - RIOBAMBA - MALDONADO</v>
          </cell>
        </row>
        <row r="277">
          <cell r="M277" t="str">
            <v xml:space="preserve"> CHIMBORAZO - RIOBAMBA - VELASCO</v>
          </cell>
        </row>
        <row r="278">
          <cell r="M278" t="str">
            <v xml:space="preserve"> CHIMBORAZO - RIOBAMBA - VELOZ</v>
          </cell>
        </row>
        <row r="279">
          <cell r="M279" t="str">
            <v xml:space="preserve"> CHIMBORAZO - RIOBAMBA - YARUQUÍES</v>
          </cell>
        </row>
        <row r="280">
          <cell r="M280" t="str">
            <v xml:space="preserve"> CHIMBORAZO - RIOBAMBA - CACHA (CAB. EN MACHÁNGARA) </v>
          </cell>
        </row>
        <row r="281">
          <cell r="M281" t="str">
            <v xml:space="preserve"> CHIMBORAZO - RIOBAMBA - CALPI</v>
          </cell>
        </row>
        <row r="282">
          <cell r="M282" t="str">
            <v xml:space="preserve"> CHIMBORAZO - RIOBAMBA - CUBIJÍES</v>
          </cell>
        </row>
        <row r="283">
          <cell r="M283" t="str">
            <v xml:space="preserve"> CHIMBORAZO - RIOBAMBA - FLORES</v>
          </cell>
        </row>
        <row r="284">
          <cell r="M284" t="str">
            <v xml:space="preserve"> CHIMBORAZO - RIOBAMBA - LICÁN</v>
          </cell>
        </row>
        <row r="285">
          <cell r="M285" t="str">
            <v xml:space="preserve"> CHIMBORAZO - RIOBAMBA - LICTO</v>
          </cell>
        </row>
        <row r="286">
          <cell r="M286" t="str">
            <v xml:space="preserve"> CHIMBORAZO - RIOBAMBA - PUNGALÁ</v>
          </cell>
        </row>
        <row r="287">
          <cell r="M287" t="str">
            <v xml:space="preserve"> CHIMBORAZO - RIOBAMBA - PUNÍN</v>
          </cell>
        </row>
        <row r="288">
          <cell r="M288" t="str">
            <v xml:space="preserve"> CHIMBORAZO - RIOBAMBA - QUIMIAG</v>
          </cell>
        </row>
        <row r="289">
          <cell r="M289" t="str">
            <v xml:space="preserve"> CHIMBORAZO - RIOBAMBA - SAN JUAN</v>
          </cell>
        </row>
        <row r="290">
          <cell r="M290" t="str">
            <v xml:space="preserve"> CHIMBORAZO - RIOBAMBA - SAN LUIS</v>
          </cell>
        </row>
        <row r="291">
          <cell r="M291" t="str">
            <v xml:space="preserve"> CHIMBORAZO - ALAUSÍ - ALAUSÍ, CABECERA CANTONAL</v>
          </cell>
        </row>
        <row r="292">
          <cell r="M292" t="str">
            <v xml:space="preserve"> CHIMBORAZO - ALAUSÍ - ACHUPALLAS</v>
          </cell>
        </row>
        <row r="293">
          <cell r="M293" t="str">
            <v xml:space="preserve"> CHIMBORAZO - ALAUSÍ - *CUMANDÁ</v>
          </cell>
        </row>
        <row r="294">
          <cell r="M294" t="str">
            <v xml:space="preserve"> CHIMBORAZO - ALAUSÍ - GUASUNTOS</v>
          </cell>
        </row>
        <row r="295">
          <cell r="M295" t="str">
            <v xml:space="preserve"> CHIMBORAZO - ALAUSÍ - HUIGRA</v>
          </cell>
        </row>
        <row r="296">
          <cell r="M296" t="str">
            <v xml:space="preserve"> CHIMBORAZO - ALAUSÍ - MULTITUD</v>
          </cell>
        </row>
        <row r="297">
          <cell r="M297" t="str">
            <v xml:space="preserve"> CHIMBORAZO - ALAUSÍ - PISTISHÍ (NARIZ DEL DIABLO)</v>
          </cell>
        </row>
        <row r="298">
          <cell r="M298" t="str">
            <v xml:space="preserve"> CHIMBORAZO - ALAUSÍ - PUMALLACTA</v>
          </cell>
        </row>
        <row r="299">
          <cell r="M299" t="str">
            <v xml:space="preserve"> CHIMBORAZO - ALAUSÍ - SEVILLA</v>
          </cell>
        </row>
        <row r="300">
          <cell r="M300" t="str">
            <v xml:space="preserve"> CHIMBORAZO - ALAUSÍ - SIBAMBE</v>
          </cell>
        </row>
        <row r="301">
          <cell r="M301" t="str">
            <v xml:space="preserve"> CHIMBORAZO - ALAUSÍ - TIXÁN</v>
          </cell>
        </row>
        <row r="302">
          <cell r="M302" t="str">
            <v xml:space="preserve"> CHIMBORAZO - COLTA - VILLA LA UNIÓN (CAJABAMBA), CABECERA CANTONAL</v>
          </cell>
        </row>
        <row r="303">
          <cell r="M303" t="str">
            <v xml:space="preserve"> CHIMBORAZO - COLTA - CAJABAMBA</v>
          </cell>
        </row>
        <row r="304">
          <cell r="M304" t="str">
            <v xml:space="preserve"> CHIMBORAZO - COLTA - SICALPA</v>
          </cell>
        </row>
        <row r="305">
          <cell r="M305" t="str">
            <v xml:space="preserve"> CHIMBORAZO - COLTA - CAÑI</v>
          </cell>
        </row>
        <row r="306">
          <cell r="M306" t="str">
            <v xml:space="preserve"> CHIMBORAZO - COLTA - COLUMBE</v>
          </cell>
        </row>
        <row r="307">
          <cell r="M307" t="str">
            <v xml:space="preserve"> CHIMBORAZO - COLTA - JUAN DE VELASCO (PANGOR)</v>
          </cell>
        </row>
        <row r="308">
          <cell r="M308" t="str">
            <v xml:space="preserve"> CHIMBORAZO - COLTA - SANTIAGO DE QUITO (CAB. EN SAN ANTONIO DE QUITO)</v>
          </cell>
        </row>
        <row r="309">
          <cell r="M309" t="str">
            <v xml:space="preserve"> CHIMBORAZO - CHAMBO - CHAMBO, CABECERA CANTONAL</v>
          </cell>
        </row>
        <row r="310">
          <cell r="M310" t="str">
            <v xml:space="preserve"> CHIMBORAZO - CHUNCHI - CHUNCHI, CABECERA CANTONAL</v>
          </cell>
        </row>
        <row r="311">
          <cell r="M311" t="str">
            <v xml:space="preserve"> CHIMBORAZO - CHUNCHI - CAPZOL</v>
          </cell>
        </row>
        <row r="312">
          <cell r="M312" t="str">
            <v xml:space="preserve"> CHIMBORAZO - CHUNCHI - COMPUD</v>
          </cell>
        </row>
        <row r="313">
          <cell r="M313" t="str">
            <v xml:space="preserve"> CHIMBORAZO - CHUNCHI - GONZOL</v>
          </cell>
        </row>
        <row r="314">
          <cell r="M314" t="str">
            <v xml:space="preserve"> CHIMBORAZO - CHUNCHI - LLAGOS</v>
          </cell>
        </row>
        <row r="315">
          <cell r="M315" t="str">
            <v xml:space="preserve"> CHIMBORAZO - GUAMOTE - GUAMOTE, CABECERA CANTONAL</v>
          </cell>
        </row>
        <row r="316">
          <cell r="M316" t="str">
            <v xml:space="preserve"> CHIMBORAZO - GUAMOTE - CEBADAS</v>
          </cell>
        </row>
        <row r="317">
          <cell r="M317" t="str">
            <v xml:space="preserve"> CHIMBORAZO - GUAMOTE - PALMIRA</v>
          </cell>
        </row>
        <row r="318">
          <cell r="M318" t="str">
            <v xml:space="preserve"> CHIMBORAZO - GUANO - GUANO, CABECERA CANTONAL</v>
          </cell>
        </row>
        <row r="319">
          <cell r="M319" t="str">
            <v xml:space="preserve"> CHIMBORAZO - GUANO - EL ROSARIO</v>
          </cell>
        </row>
        <row r="320">
          <cell r="M320" t="str">
            <v xml:space="preserve"> CHIMBORAZO - GUANO - LA MATRIZ</v>
          </cell>
        </row>
        <row r="321">
          <cell r="M321" t="str">
            <v xml:space="preserve"> CHIMBORAZO - GUANO - GUANANDO</v>
          </cell>
        </row>
        <row r="322">
          <cell r="M322" t="str">
            <v xml:space="preserve"> CHIMBORAZO - GUANO - ILAPO</v>
          </cell>
        </row>
        <row r="323">
          <cell r="M323" t="str">
            <v xml:space="preserve"> CHIMBORAZO - GUANO - LA PROVIDENCIA</v>
          </cell>
        </row>
        <row r="324">
          <cell r="M324" t="str">
            <v xml:space="preserve"> CHIMBORAZO - GUANO - SAN ANDRÉS</v>
          </cell>
        </row>
        <row r="325">
          <cell r="M325" t="str">
            <v xml:space="preserve"> CHIMBORAZO - GUANO - SAN GERARDO DE PACAICAGUÁN</v>
          </cell>
        </row>
        <row r="326">
          <cell r="M326" t="str">
            <v xml:space="preserve"> CHIMBORAZO - GUANO - SAN ISIDRO DE PATULÚ</v>
          </cell>
        </row>
        <row r="327">
          <cell r="M327" t="str">
            <v xml:space="preserve"> CHIMBORAZO - GUANO - SAN JOSÉ DEL CHAZO</v>
          </cell>
        </row>
        <row r="328">
          <cell r="M328" t="str">
            <v xml:space="preserve"> CHIMBORAZO - GUANO - SANTA FÉ DE GALÁN</v>
          </cell>
        </row>
        <row r="329">
          <cell r="M329" t="str">
            <v xml:space="preserve"> CHIMBORAZO - GUANO - VALPARAÍSO</v>
          </cell>
        </row>
        <row r="330">
          <cell r="M330" t="str">
            <v xml:space="preserve"> CHIMBORAZO - PALLATANGA - PALLATANGA, CABECERA CANTONAL</v>
          </cell>
        </row>
        <row r="331">
          <cell r="M331" t="str">
            <v xml:space="preserve"> CHIMBORAZO - PENIPE - PENIPE, CABECERA CANTONAL</v>
          </cell>
        </row>
        <row r="332">
          <cell r="M332" t="str">
            <v xml:space="preserve"> CHIMBORAZO - PENIPE - EL ALTAR</v>
          </cell>
        </row>
        <row r="333">
          <cell r="M333" t="str">
            <v xml:space="preserve"> CHIMBORAZO - PENIPE - MATUS</v>
          </cell>
        </row>
        <row r="334">
          <cell r="M334" t="str">
            <v xml:space="preserve"> CHIMBORAZO - PENIPE - PUELA</v>
          </cell>
        </row>
        <row r="335">
          <cell r="M335" t="str">
            <v xml:space="preserve"> CHIMBORAZO - PENIPE - SAN ANTONIO DE BAYUSHIG</v>
          </cell>
        </row>
        <row r="336">
          <cell r="M336" t="str">
            <v xml:space="preserve"> CHIMBORAZO - PENIPE - LA CANDELARIA</v>
          </cell>
        </row>
        <row r="337">
          <cell r="M337" t="str">
            <v xml:space="preserve"> CHIMBORAZO - PENIPE - BILBAO (CAB.EN QUILLUYACU)</v>
          </cell>
        </row>
        <row r="338">
          <cell r="M338" t="str">
            <v xml:space="preserve"> CHIMBORAZO - CUMANDÁ - CUMANDÁ, CABECERA CANTONAL</v>
          </cell>
        </row>
        <row r="339">
          <cell r="M339" t="str">
            <v>EL ORO - MACHALA - MACHALA, CABECERA CANTONAL Y CAPITAL PROVINCIAL</v>
          </cell>
        </row>
        <row r="340">
          <cell r="M340" t="str">
            <v>EL ORO - MACHALA - LA PROVIDENCIA</v>
          </cell>
        </row>
        <row r="341">
          <cell r="M341" t="str">
            <v>EL ORO - MACHALA - MACHALA</v>
          </cell>
        </row>
        <row r="342">
          <cell r="M342" t="str">
            <v>EL ORO - MACHALA - PUERTO BOLÍVAR</v>
          </cell>
        </row>
        <row r="343">
          <cell r="M343" t="str">
            <v>EL ORO - MACHALA - NUEVE DE MAYO</v>
          </cell>
        </row>
        <row r="344">
          <cell r="M344" t="str">
            <v>EL ORO - MACHALA - EL CAMBIO</v>
          </cell>
        </row>
        <row r="345">
          <cell r="M345" t="str">
            <v>EL ORO - MACHALA - *EL CAMBIO</v>
          </cell>
        </row>
        <row r="346">
          <cell r="M346" t="str">
            <v>EL ORO - MACHALA - EL RETIRO</v>
          </cell>
        </row>
        <row r="347">
          <cell r="M347" t="str">
            <v>EL ORO - ARENILLAS - ARENILLAS, CABECERA CANTONAL</v>
          </cell>
        </row>
        <row r="348">
          <cell r="M348" t="str">
            <v>EL ORO - ARENILLAS - CHACRAS</v>
          </cell>
        </row>
        <row r="349">
          <cell r="M349" t="str">
            <v>EL ORO - ARENILLAS - * LA LIBERTAD</v>
          </cell>
        </row>
        <row r="350">
          <cell r="M350" t="str">
            <v xml:space="preserve">EL ORO - ARENILLAS - *LAS LAJAS (CAB. EN LA VICTORIA) </v>
          </cell>
        </row>
        <row r="351">
          <cell r="M351" t="str">
            <v>EL ORO - ARENILLAS - PALMALES</v>
          </cell>
        </row>
        <row r="352">
          <cell r="M352" t="str">
            <v>EL ORO - ARENILLAS - CARCABÓN</v>
          </cell>
        </row>
        <row r="353">
          <cell r="M353" t="str">
            <v>EL ORO - ATAHUALPA - PACCHA, CABECERA CANTONAL</v>
          </cell>
        </row>
        <row r="354">
          <cell r="M354" t="str">
            <v>EL ORO - ATAHUALPA - AYAPAMBA</v>
          </cell>
        </row>
        <row r="355">
          <cell r="M355" t="str">
            <v>EL ORO - ATAHUALPA - CORDONCILLO</v>
          </cell>
        </row>
        <row r="356">
          <cell r="M356" t="str">
            <v>EL ORO - ATAHUALPA - MILAGRO</v>
          </cell>
        </row>
        <row r="357">
          <cell r="M357" t="str">
            <v>EL ORO - ATAHUALPA - SAN JOSÉ</v>
          </cell>
        </row>
        <row r="358">
          <cell r="M358" t="str">
            <v>EL ORO - ATAHUALPA - SAN JUAN DE CERRO AZUL</v>
          </cell>
        </row>
        <row r="359">
          <cell r="M359" t="str">
            <v>EL ORO - BALSAS - BALSAS, CABECERA CANTONAL</v>
          </cell>
        </row>
        <row r="360">
          <cell r="M360" t="str">
            <v>EL ORO - BALSAS - BELLAMARÍA</v>
          </cell>
        </row>
        <row r="361">
          <cell r="M361" t="str">
            <v>EL ORO - CHILLA - CHILLA, CABECERA CANTONAL</v>
          </cell>
        </row>
        <row r="362">
          <cell r="M362" t="str">
            <v>EL ORO - EL GUABO - EL GUABO, CABECERA CANTONAL</v>
          </cell>
        </row>
        <row r="363">
          <cell r="M363" t="str">
            <v xml:space="preserve">EL ORO - EL GUABO - BARBONES (SUCRE) </v>
          </cell>
        </row>
        <row r="364">
          <cell r="M364" t="str">
            <v>EL ORO - EL GUABO - LA IBERIA</v>
          </cell>
        </row>
        <row r="365">
          <cell r="M365" t="str">
            <v>EL ORO - EL GUABO - TENDALES (CAB.EN PUERTO TENDALES)</v>
          </cell>
        </row>
        <row r="366">
          <cell r="M366" t="str">
            <v>EL ORO - EL GUABO - RÍO BONITO</v>
          </cell>
        </row>
        <row r="367">
          <cell r="M367" t="str">
            <v>EL ORO - HUAQUILLAS - HUAQUILLAS, CABECERA CANTONAL</v>
          </cell>
        </row>
        <row r="368">
          <cell r="M368" t="str">
            <v>EL ORO - HUAQUILLAS - ECUADOR</v>
          </cell>
        </row>
        <row r="369">
          <cell r="M369" t="str">
            <v>EL ORO - HUAQUILLAS - EL PARAÍSO</v>
          </cell>
        </row>
        <row r="370">
          <cell r="M370" t="str">
            <v>EL ORO - HUAQUILLAS - HUALTACO</v>
          </cell>
        </row>
        <row r="371">
          <cell r="M371" t="str">
            <v>EL ORO - HUAQUILLAS - MILTON REYES</v>
          </cell>
        </row>
        <row r="372">
          <cell r="M372" t="str">
            <v>EL ORO - HUAQUILLAS - UNIÓN LOJANA</v>
          </cell>
        </row>
        <row r="373">
          <cell r="M373" t="str">
            <v>EL ORO - MARCABELÍ - MARCABELÍ, CABECERA CANTONAL</v>
          </cell>
        </row>
        <row r="374">
          <cell r="M374" t="str">
            <v>EL ORO - MARCABELÍ - EL INGENIO</v>
          </cell>
        </row>
        <row r="375">
          <cell r="M375" t="str">
            <v>EL ORO - PASAJE - PASAJE, CABECERA CANTONAL</v>
          </cell>
        </row>
        <row r="376">
          <cell r="M376" t="str">
            <v>EL ORO - PASAJE - BOLÍVAR</v>
          </cell>
        </row>
        <row r="377">
          <cell r="M377" t="str">
            <v>EL ORO - PASAJE - LOMA DE FRANCO</v>
          </cell>
        </row>
        <row r="378">
          <cell r="M378" t="str">
            <v>EL ORO - PASAJE - OCHOA LEÓN (MATRIZ)</v>
          </cell>
        </row>
        <row r="379">
          <cell r="M379" t="str">
            <v>EL ORO - PASAJE - TRES CERRITOS</v>
          </cell>
        </row>
        <row r="380">
          <cell r="M380" t="str">
            <v>EL ORO - PASAJE - BUENAVISTA</v>
          </cell>
        </row>
        <row r="381">
          <cell r="M381" t="str">
            <v>EL ORO - PASAJE - CASACAY</v>
          </cell>
        </row>
        <row r="382">
          <cell r="M382" t="str">
            <v>EL ORO - PASAJE - LA PEAÑA</v>
          </cell>
        </row>
        <row r="383">
          <cell r="M383" t="str">
            <v>EL ORO - PASAJE - PROGRESO</v>
          </cell>
        </row>
        <row r="384">
          <cell r="M384" t="str">
            <v>EL ORO - PASAJE - UZHCURRUMI</v>
          </cell>
        </row>
        <row r="385">
          <cell r="M385" t="str">
            <v xml:space="preserve">EL ORO - PASAJE - CAÑAQUEMADA </v>
          </cell>
        </row>
        <row r="386">
          <cell r="M386" t="str">
            <v>EL ORO - PIÑAS - PIÑAS, CABECERA CANTONAL</v>
          </cell>
        </row>
        <row r="387">
          <cell r="M387" t="str">
            <v>EL ORO - PIÑAS - LA MATRIZ</v>
          </cell>
        </row>
        <row r="388">
          <cell r="M388" t="str">
            <v>EL ORO - PIÑAS - LA SUSAYA</v>
          </cell>
        </row>
        <row r="389">
          <cell r="M389" t="str">
            <v>EL ORO - PIÑAS - PIÑAS GRANDE</v>
          </cell>
        </row>
        <row r="390">
          <cell r="M390" t="str">
            <v>EL ORO - PIÑAS - CAPIRO (CAB. EN LA CAPILLA DE CAPIRO)</v>
          </cell>
        </row>
        <row r="391">
          <cell r="M391" t="str">
            <v>EL ORO - PIÑAS - LA BOCANA</v>
          </cell>
        </row>
        <row r="392">
          <cell r="M392" t="str">
            <v>EL ORO - PIÑAS - MOROMORO (CAB. EN EL VADO)</v>
          </cell>
        </row>
        <row r="393">
          <cell r="M393" t="str">
            <v>EL ORO - PIÑAS - PIEDRAS</v>
          </cell>
        </row>
        <row r="394">
          <cell r="M394" t="str">
            <v>EL ORO - PIÑAS - SAN ROQUE (AMBROSIO MALDONADO)</v>
          </cell>
        </row>
        <row r="395">
          <cell r="M395" t="str">
            <v>EL ORO - PIÑAS - SARACAY</v>
          </cell>
        </row>
        <row r="396">
          <cell r="M396" t="str">
            <v>EL ORO - PORTOVELO - PORTOVELO, CABECERA CANTONAL</v>
          </cell>
        </row>
        <row r="397">
          <cell r="M397" t="str">
            <v>EL ORO - PORTOVELO - CURTINCAPA</v>
          </cell>
        </row>
        <row r="398">
          <cell r="M398" t="str">
            <v>EL ORO - PORTOVELO - MORALES</v>
          </cell>
        </row>
        <row r="399">
          <cell r="M399" t="str">
            <v>EL ORO - PORTOVELO - SALATÍ</v>
          </cell>
        </row>
        <row r="400">
          <cell r="M400" t="str">
            <v>EL ORO - SANTA ROSA - SANTA ROSA, CABECERA CANTONAL</v>
          </cell>
        </row>
        <row r="401">
          <cell r="M401" t="str">
            <v>EL ORO - SANTA ROSA - SANTA ROSA</v>
          </cell>
        </row>
        <row r="402">
          <cell r="M402" t="str">
            <v>EL ORO - SANTA ROSA - PUERTO JELÍ</v>
          </cell>
        </row>
        <row r="403">
          <cell r="M403" t="str">
            <v>EL ORO - SANTA ROSA - BALNEARIO JAMBELÍ (SATÉLITE)</v>
          </cell>
        </row>
        <row r="404">
          <cell r="M404" t="str">
            <v>EL ORO - SANTA ROSA - JUMÓN (SATÉLITE)</v>
          </cell>
        </row>
        <row r="405">
          <cell r="M405" t="str">
            <v>EL ORO - SANTA ROSA - NUEVO SANTA ROSA</v>
          </cell>
        </row>
        <row r="406">
          <cell r="M406" t="str">
            <v>EL ORO - SANTA ROSA - BELLAVISTA</v>
          </cell>
        </row>
        <row r="407">
          <cell r="M407" t="str">
            <v>EL ORO - SANTA ROSA - JAMBELÍ</v>
          </cell>
        </row>
        <row r="408">
          <cell r="M408" t="str">
            <v>EL ORO - SANTA ROSA - LA AVANZADA</v>
          </cell>
        </row>
        <row r="409">
          <cell r="M409" t="str">
            <v>EL ORO - SANTA ROSA - SAN ANTONIO</v>
          </cell>
        </row>
        <row r="410">
          <cell r="M410" t="str">
            <v>EL ORO - SANTA ROSA - TORATA</v>
          </cell>
        </row>
        <row r="411">
          <cell r="M411" t="str">
            <v>EL ORO - SANTA ROSA - VICTORIA</v>
          </cell>
        </row>
        <row r="412">
          <cell r="M412" t="str">
            <v>EL ORO - SANTA ROSA - BELLAMARÍA</v>
          </cell>
        </row>
        <row r="413">
          <cell r="M413" t="str">
            <v>EL ORO - ZARUMA - ZARUMA, CABECERA CANTONAL</v>
          </cell>
        </row>
        <row r="414">
          <cell r="M414" t="str">
            <v>EL ORO - ZARUMA - ABAÑÍN</v>
          </cell>
        </row>
        <row r="415">
          <cell r="M415" t="str">
            <v>EL ORO - ZARUMA - ARCAPAMBA</v>
          </cell>
        </row>
        <row r="416">
          <cell r="M416" t="str">
            <v>EL ORO - ZARUMA - GUANAZÁN</v>
          </cell>
        </row>
        <row r="417">
          <cell r="M417" t="str">
            <v>EL ORO - ZARUMA - GUIZHAGUIÑA</v>
          </cell>
        </row>
        <row r="418">
          <cell r="M418" t="str">
            <v>EL ORO - ZARUMA - HUERTAS</v>
          </cell>
        </row>
        <row r="419">
          <cell r="M419" t="str">
            <v>EL ORO - ZARUMA - MALVAS</v>
          </cell>
        </row>
        <row r="420">
          <cell r="M420" t="str">
            <v>EL ORO - ZARUMA - MULUNCAY GRANDE</v>
          </cell>
        </row>
        <row r="421">
          <cell r="M421" t="str">
            <v>EL ORO - ZARUMA - SINSAO</v>
          </cell>
        </row>
        <row r="422">
          <cell r="M422" t="str">
            <v>EL ORO - ZARUMA - SALVIAS</v>
          </cell>
        </row>
        <row r="423">
          <cell r="M423" t="str">
            <v>EL ORO - LAS LAJAS - LA VICTORIA, CABECERA CANTONAL</v>
          </cell>
        </row>
        <row r="424">
          <cell r="M424" t="str">
            <v>EL ORO - LAS LAJAS - LA VICTORIA</v>
          </cell>
        </row>
        <row r="425">
          <cell r="M425" t="str">
            <v>EL ORO - LAS LAJAS - PLATANILLOS</v>
          </cell>
        </row>
        <row r="426">
          <cell r="M426" t="str">
            <v>EL ORO - LAS LAJAS - VALLE HERMOSO</v>
          </cell>
        </row>
        <row r="427">
          <cell r="M427" t="str">
            <v>EL ORO - LAS LAJAS - LA LIBERTAD</v>
          </cell>
        </row>
        <row r="428">
          <cell r="M428" t="str">
            <v xml:space="preserve">EL ORO - LAS LAJAS - EL PARAÍSO </v>
          </cell>
        </row>
        <row r="429">
          <cell r="M429" t="str">
            <v>EL ORO - LAS LAJAS - SAN ISIDRO</v>
          </cell>
        </row>
        <row r="430">
          <cell r="M430" t="str">
            <v>ESMERALDAS - ESMERALDAS - ESMERALDAS, CABECERA CANTONAL Y CAPITAL PROVINCIAL</v>
          </cell>
        </row>
        <row r="431">
          <cell r="M431" t="str">
            <v xml:space="preserve">ESMERALDAS - ESMERALDAS - BARTOLOMÉ RUIZ (CÉSAR FRANCO CARRIÓN) </v>
          </cell>
        </row>
        <row r="432">
          <cell r="M432" t="str">
            <v>ESMERALDAS - ESMERALDAS - 5 DE AGOSTO</v>
          </cell>
        </row>
        <row r="433">
          <cell r="M433" t="str">
            <v>ESMERALDAS - ESMERALDAS - ESMERALDAS</v>
          </cell>
        </row>
        <row r="434">
          <cell r="M434" t="str">
            <v>ESMERALDAS - ESMERALDAS - LUIS TELLO  (LAS PALMAS)</v>
          </cell>
        </row>
        <row r="435">
          <cell r="M435" t="str">
            <v>ESMERALDAS - ESMERALDAS - SIMÓN PLATA TORRES</v>
          </cell>
        </row>
        <row r="436">
          <cell r="M436" t="str">
            <v>ESMERALDAS - ESMERALDAS - *ATACAMES</v>
          </cell>
        </row>
        <row r="437">
          <cell r="M437" t="str">
            <v xml:space="preserve">ESMERALDAS - ESMERALDAS - CAMARONES (CAB. EN SAN VICENTE) </v>
          </cell>
        </row>
        <row r="438">
          <cell r="M438" t="str">
            <v>ESMERALDAS - ESMERALDAS - CRNEL. CARLOS CONCHA TORRES (CAB.EN HUELE)</v>
          </cell>
        </row>
        <row r="439">
          <cell r="M439" t="str">
            <v>ESMERALDAS - ESMERALDAS - CHINCA</v>
          </cell>
        </row>
        <row r="440">
          <cell r="M440" t="str">
            <v>ESMERALDAS - ESMERALDAS - *CHONTADURO</v>
          </cell>
        </row>
        <row r="441">
          <cell r="M441" t="str">
            <v>ESMERALDAS - ESMERALDAS - *CHUMUNDÉ</v>
          </cell>
        </row>
        <row r="442">
          <cell r="M442" t="str">
            <v>ESMERALDAS - ESMERALDAS - *LAGARTO</v>
          </cell>
        </row>
        <row r="443">
          <cell r="M443" t="str">
            <v>ESMERALDAS - ESMERALDAS - *LA UNIÓN</v>
          </cell>
        </row>
        <row r="444">
          <cell r="M444" t="str">
            <v>ESMERALDAS - ESMERALDAS - MAJUA</v>
          </cell>
        </row>
        <row r="445">
          <cell r="M445" t="str">
            <v>ESMERALDAS - ESMERALDAS - *MONTALVO (CAB. EN HORQUETA)</v>
          </cell>
        </row>
        <row r="446">
          <cell r="M446" t="str">
            <v>ESMERALDAS - ESMERALDAS - *RÍO VERDE</v>
          </cell>
        </row>
        <row r="447">
          <cell r="M447" t="str">
            <v>ESMERALDAS - ESMERALDAS - *ROCAFUERTE</v>
          </cell>
        </row>
        <row r="448">
          <cell r="M448" t="str">
            <v>ESMERALDAS - ESMERALDAS - SAN MATEO</v>
          </cell>
        </row>
        <row r="449">
          <cell r="M449" t="str">
            <v>ESMERALDAS - ESMERALDAS - *SÚA (CAB. EN LA BOCANA)</v>
          </cell>
        </row>
        <row r="450">
          <cell r="M450" t="str">
            <v>ESMERALDAS - ESMERALDAS - TABIAZO</v>
          </cell>
        </row>
        <row r="451">
          <cell r="M451" t="str">
            <v>ESMERALDAS - ESMERALDAS - TACHINA</v>
          </cell>
        </row>
        <row r="452">
          <cell r="M452" t="str">
            <v>ESMERALDAS - ESMERALDAS - *TONCHIGÜE</v>
          </cell>
        </row>
        <row r="453">
          <cell r="M453" t="str">
            <v>ESMERALDAS - ESMERALDAS - VUELTA LARGA</v>
          </cell>
        </row>
        <row r="454">
          <cell r="M454" t="str">
            <v>ESMERALDAS - ELOY ALFARO - VALDEZ (LIMONES), CABECERA CANTONAL</v>
          </cell>
        </row>
        <row r="455">
          <cell r="M455" t="str">
            <v>ESMERALDAS - ELOY ALFARO - ANCHAYACU</v>
          </cell>
        </row>
        <row r="456">
          <cell r="M456" t="str">
            <v xml:space="preserve">ESMERALDAS - ELOY ALFARO - ATAHUALPA (CAB. EN CAMARONES) </v>
          </cell>
        </row>
        <row r="457">
          <cell r="M457" t="str">
            <v>ESMERALDAS - ELOY ALFARO - BORBÓN</v>
          </cell>
        </row>
        <row r="458">
          <cell r="M458" t="str">
            <v>ESMERALDAS - ELOY ALFARO - LA TOLA</v>
          </cell>
        </row>
        <row r="459">
          <cell r="M459" t="str">
            <v>ESMERALDAS - ELOY ALFARO - LUIS VARGAS TORRES (CAB. EN PLAYA DE ORO)</v>
          </cell>
        </row>
        <row r="460">
          <cell r="M460" t="str">
            <v>ESMERALDAS - ELOY ALFARO - MALDONADO</v>
          </cell>
        </row>
        <row r="461">
          <cell r="M461" t="str">
            <v xml:space="preserve">ESMERALDAS - ELOY ALFARO - PAMPANAL DE BOLÍVAR     </v>
          </cell>
        </row>
        <row r="462">
          <cell r="M462" t="str">
            <v>ESMERALDAS - ELOY ALFARO - SAN FRANCISCO DE ONZOLE</v>
          </cell>
        </row>
        <row r="463">
          <cell r="M463" t="str">
            <v>ESMERALDAS - ELOY ALFARO - SANTO DOMINGO DE ONZOLE</v>
          </cell>
        </row>
        <row r="464">
          <cell r="M464" t="str">
            <v>ESMERALDAS - ELOY ALFARO - SELVA ALEGRE</v>
          </cell>
        </row>
        <row r="465">
          <cell r="M465" t="str">
            <v>ESMERALDAS - ELOY ALFARO - TELEMBÍ</v>
          </cell>
        </row>
        <row r="466">
          <cell r="M466" t="str">
            <v>ESMERALDAS - ELOY ALFARO - COLÓN ELOY DEL MARÍA</v>
          </cell>
        </row>
        <row r="467">
          <cell r="M467" t="str">
            <v>ESMERALDAS - ELOY ALFARO - SAN JOSÉ DE CAYAPAS</v>
          </cell>
        </row>
        <row r="468">
          <cell r="M468" t="str">
            <v>ESMERALDAS - ELOY ALFARO - TIMBIRÉ</v>
          </cell>
        </row>
        <row r="469">
          <cell r="M469" t="str">
            <v>ESMERALDAS - ELOY ALFARO - SANTA LUCÍA DE LAS PEÑAS</v>
          </cell>
        </row>
        <row r="470">
          <cell r="M470" t="str">
            <v>ESMERALDAS - MUISNE - MUISNE, CABECERA CANTONAL</v>
          </cell>
        </row>
        <row r="471">
          <cell r="M471" t="str">
            <v>ESMERALDAS - MUISNE - BOLÍVAR</v>
          </cell>
        </row>
        <row r="472">
          <cell r="M472" t="str">
            <v>ESMERALDAS - MUISNE - DAULE</v>
          </cell>
        </row>
        <row r="473">
          <cell r="M473" t="str">
            <v>ESMERALDAS - MUISNE - GALERA</v>
          </cell>
        </row>
        <row r="474">
          <cell r="M474" t="str">
            <v xml:space="preserve">ESMERALDAS - MUISNE - QUINGUE (OLMEDO PERDOMO FRANCO) </v>
          </cell>
        </row>
        <row r="475">
          <cell r="M475" t="str">
            <v>ESMERALDAS - MUISNE - SALIMA</v>
          </cell>
        </row>
        <row r="476">
          <cell r="M476" t="str">
            <v>ESMERALDAS - MUISNE - SAN FRANCISCO</v>
          </cell>
        </row>
        <row r="477">
          <cell r="M477" t="str">
            <v>ESMERALDAS - MUISNE - SAN GREGORIO</v>
          </cell>
        </row>
        <row r="478">
          <cell r="M478" t="str">
            <v>ESMERALDAS - MUISNE - SAN JOSÉ DE CHAMANGA (CAB.EN CHAMANGA)</v>
          </cell>
        </row>
        <row r="479">
          <cell r="M479" t="str">
            <v>ESMERALDAS - QUININDÉ - ROSA ZÁRATE (QUININDÉ), CABECERA CANTONAL</v>
          </cell>
        </row>
        <row r="480">
          <cell r="M480" t="str">
            <v>ESMERALDAS - QUININDÉ - CUBE</v>
          </cell>
        </row>
        <row r="481">
          <cell r="M481" t="str">
            <v>ESMERALDAS - QUININDÉ - CHURA (CHANCAMA) (CAB. EN EL YERBERO)</v>
          </cell>
        </row>
        <row r="482">
          <cell r="M482" t="str">
            <v>ESMERALDAS - QUININDÉ - MALIMPIA</v>
          </cell>
        </row>
        <row r="483">
          <cell r="M483" t="str">
            <v>ESMERALDAS - QUININDÉ - VICHE</v>
          </cell>
        </row>
        <row r="484">
          <cell r="M484" t="str">
            <v>ESMERALDAS - QUININDÉ - LA UNIÓN</v>
          </cell>
        </row>
        <row r="485">
          <cell r="M485" t="str">
            <v>ESMERALDAS - SAN LORENZO - SAN LORENZO, CABECERA CANTONAL</v>
          </cell>
        </row>
        <row r="486">
          <cell r="M486" t="str">
            <v xml:space="preserve">ESMERALDAS - SAN LORENZO - ALTO TAMBO (CAB. EN GUADUAL) </v>
          </cell>
        </row>
        <row r="487">
          <cell r="M487" t="str">
            <v xml:space="preserve">ESMERALDAS - SAN LORENZO - ANCÓN (PICHANGAL) (CAB. EN PALMA REAL) </v>
          </cell>
        </row>
        <row r="488">
          <cell r="M488" t="str">
            <v>ESMERALDAS - SAN LORENZO - CALDERÓN</v>
          </cell>
        </row>
        <row r="489">
          <cell r="M489" t="str">
            <v>ESMERALDAS - SAN LORENZO - CARONDELET</v>
          </cell>
        </row>
        <row r="490">
          <cell r="M490" t="str">
            <v xml:space="preserve">ESMERALDAS - SAN LORENZO - 5 DE JUNIO (CAB. EN UIMBI) </v>
          </cell>
        </row>
        <row r="491">
          <cell r="M491" t="str">
            <v>ESMERALDAS - SAN LORENZO - CONCEPCIÓN</v>
          </cell>
        </row>
        <row r="492">
          <cell r="M492" t="str">
            <v>ESMERALDAS - SAN LORENZO - MATAJE (CAB. EN SANTANDER)</v>
          </cell>
        </row>
        <row r="493">
          <cell r="M493" t="str">
            <v xml:space="preserve">ESMERALDAS - SAN LORENZO - SAN JAVIER DE CACHAVÍ (CAB. EN SAN JAVIER) </v>
          </cell>
        </row>
        <row r="494">
          <cell r="M494" t="str">
            <v>ESMERALDAS - SAN LORENZO - SANTA RITA</v>
          </cell>
        </row>
        <row r="495">
          <cell r="M495" t="str">
            <v>ESMERALDAS - SAN LORENZO - TAMBILLO</v>
          </cell>
        </row>
        <row r="496">
          <cell r="M496" t="str">
            <v>ESMERALDAS - SAN LORENZO - TULULBÍ (CAB. EN RICAURTE)</v>
          </cell>
        </row>
        <row r="497">
          <cell r="M497" t="str">
            <v>ESMERALDAS - SAN LORENZO - URBINA</v>
          </cell>
        </row>
        <row r="498">
          <cell r="M498" t="str">
            <v>ESMERALDAS - ATACAMES - ATACAMES, CABECERA CANTONAL</v>
          </cell>
        </row>
        <row r="499">
          <cell r="M499" t="str">
            <v>ESMERALDAS - ATACAMES - LA UNIÓN</v>
          </cell>
        </row>
        <row r="500">
          <cell r="M500" t="str">
            <v xml:space="preserve">ESMERALDAS - ATACAMES - SÚA  (CAB. EN LA BOCANA) </v>
          </cell>
        </row>
        <row r="501">
          <cell r="M501" t="str">
            <v>ESMERALDAS - ATACAMES - TONCHIGÜE</v>
          </cell>
        </row>
        <row r="502">
          <cell r="M502" t="str">
            <v>ESMERALDAS - ATACAMES - TONSUPA</v>
          </cell>
        </row>
        <row r="503">
          <cell r="M503" t="str">
            <v>ESMERALDAS - RIOVERDE - RIOVERDE, CABECERA CANTONAL</v>
          </cell>
        </row>
        <row r="504">
          <cell r="M504" t="str">
            <v>ESMERALDAS - RIOVERDE - CHONTADURO</v>
          </cell>
        </row>
        <row r="505">
          <cell r="M505" t="str">
            <v>ESMERALDAS - RIOVERDE - CHUMUNDÉ</v>
          </cell>
        </row>
        <row r="506">
          <cell r="M506" t="str">
            <v>ESMERALDAS - RIOVERDE - LAGARTO</v>
          </cell>
        </row>
        <row r="507">
          <cell r="M507" t="str">
            <v xml:space="preserve">ESMERALDAS - RIOVERDE - MONTALVO (CAB. EN HORQUETA) </v>
          </cell>
        </row>
        <row r="508">
          <cell r="M508" t="str">
            <v>ESMERALDAS - RIOVERDE - ROCAFUERTE</v>
          </cell>
        </row>
        <row r="509">
          <cell r="M509" t="e">
            <v>#N/A</v>
          </cell>
        </row>
        <row r="510">
          <cell r="M510" t="e">
            <v>#N/A</v>
          </cell>
        </row>
        <row r="511">
          <cell r="M511" t="e">
            <v>#N/A</v>
          </cell>
        </row>
        <row r="512">
          <cell r="M512" t="e">
            <v>#N/A</v>
          </cell>
        </row>
        <row r="513">
          <cell r="M513" t="str">
            <v xml:space="preserve"> GUAYAS - GUAYAQUIL - GUAYAQUIL, CABECERA CANTONAL Y CAPITAL PROVINCIAL</v>
          </cell>
        </row>
        <row r="514">
          <cell r="M514" t="str">
            <v xml:space="preserve"> GUAYAS - GUAYAQUIL - AYACUCHO</v>
          </cell>
        </row>
        <row r="515">
          <cell r="M515" t="str">
            <v xml:space="preserve"> GUAYAS - GUAYAQUIL - BOLÍVAR  (SAGRARIO) </v>
          </cell>
        </row>
        <row r="516">
          <cell r="M516" t="str">
            <v xml:space="preserve"> GUAYAS - GUAYAQUIL - CARBO (CONCEPCIÓN) </v>
          </cell>
        </row>
        <row r="517">
          <cell r="M517" t="str">
            <v xml:space="preserve"> GUAYAS - GUAYAQUIL - FEBRES CORDERO</v>
          </cell>
        </row>
        <row r="518">
          <cell r="M518" t="str">
            <v xml:space="preserve"> GUAYAS - GUAYAQUIL - GARCÍA MORENO</v>
          </cell>
        </row>
        <row r="519">
          <cell r="M519" t="str">
            <v xml:space="preserve"> GUAYAS - GUAYAQUIL - LETAMENDI</v>
          </cell>
        </row>
        <row r="520">
          <cell r="M520" t="str">
            <v xml:space="preserve"> GUAYAS - GUAYAQUIL - NUEVE DE OCTUBRE</v>
          </cell>
        </row>
        <row r="521">
          <cell r="M521" t="str">
            <v xml:space="preserve"> GUAYAS - GUAYAQUIL - OLMEDO  (SAN ALEJO) </v>
          </cell>
        </row>
        <row r="522">
          <cell r="M522" t="str">
            <v xml:space="preserve"> GUAYAS - GUAYAQUIL - ROCA</v>
          </cell>
        </row>
        <row r="523">
          <cell r="M523" t="str">
            <v xml:space="preserve"> GUAYAS - GUAYAQUIL - ROCAFUERTE</v>
          </cell>
        </row>
        <row r="524">
          <cell r="M524" t="str">
            <v xml:space="preserve"> GUAYAS - GUAYAQUIL - SUCRE</v>
          </cell>
        </row>
        <row r="525">
          <cell r="M525" t="str">
            <v xml:space="preserve"> GUAYAS - GUAYAQUIL - TARQUI</v>
          </cell>
        </row>
        <row r="526">
          <cell r="M526" t="str">
            <v xml:space="preserve"> GUAYAS - GUAYAQUIL - URDANETA</v>
          </cell>
        </row>
        <row r="527">
          <cell r="M527" t="str">
            <v xml:space="preserve"> GUAYAS - GUAYAQUIL - XIMENA</v>
          </cell>
        </row>
        <row r="528">
          <cell r="M528" t="str">
            <v xml:space="preserve"> GUAYAS - GUAYAQUIL - PASCUALES</v>
          </cell>
        </row>
        <row r="529">
          <cell r="M529" t="str">
            <v xml:space="preserve"> GUAYAS - GUAYAQUIL - *CHONGÓN</v>
          </cell>
        </row>
        <row r="530">
          <cell r="M530" t="str">
            <v xml:space="preserve"> GUAYAS - GUAYAQUIL - JUAN GÓMEZ RENDÓN (PROGRESO) </v>
          </cell>
        </row>
        <row r="531">
          <cell r="M531" t="str">
            <v xml:space="preserve"> GUAYAS - GUAYAQUIL - MORRO</v>
          </cell>
        </row>
        <row r="532">
          <cell r="M532" t="str">
            <v xml:space="preserve"> GUAYAS - GUAYAQUIL - *PASCUALES</v>
          </cell>
        </row>
        <row r="533">
          <cell r="M533" t="str">
            <v xml:space="preserve"> GUAYAS - GUAYAQUIL - *PLAYAS (GRAL. VILLAMIL)</v>
          </cell>
        </row>
        <row r="534">
          <cell r="M534" t="str">
            <v xml:space="preserve"> GUAYAS - GUAYAQUIL - POSORJA</v>
          </cell>
        </row>
        <row r="535">
          <cell r="M535" t="str">
            <v xml:space="preserve"> GUAYAS - GUAYAQUIL - PUNÁ</v>
          </cell>
        </row>
        <row r="536">
          <cell r="M536" t="str">
            <v xml:space="preserve"> GUAYAS - GUAYAQUIL - TENGUEL</v>
          </cell>
        </row>
        <row r="537">
          <cell r="M537" t="str">
            <v xml:space="preserve"> GUAYAS - ALFREDO BAQUERIZO MORENO (JUJÁN) - ALFREDO BAQUERIZO MORENO (JUJÁN), CABECERA CA</v>
          </cell>
        </row>
        <row r="538">
          <cell r="M538" t="str">
            <v xml:space="preserve"> GUAYAS - BALAO - BALAO, CABECERA CANTONAL</v>
          </cell>
        </row>
        <row r="539">
          <cell r="M539" t="str">
            <v xml:space="preserve"> GUAYAS - BALZAR - BALZAR, CABECERA CANTONAL</v>
          </cell>
        </row>
        <row r="540">
          <cell r="M540" t="str">
            <v xml:space="preserve"> GUAYAS - COLIMES - COLIMES, CABECERA CANTONAL</v>
          </cell>
        </row>
        <row r="541">
          <cell r="M541" t="str">
            <v xml:space="preserve"> GUAYAS - COLIMES - SAN JACINTO</v>
          </cell>
        </row>
        <row r="542">
          <cell r="M542" t="str">
            <v xml:space="preserve"> GUAYAS - DAULE - DAULE, CABECERA CANTONAL</v>
          </cell>
        </row>
        <row r="543">
          <cell r="M543" t="str">
            <v xml:space="preserve"> GUAYAS - DAULE - DAULE</v>
          </cell>
        </row>
        <row r="544">
          <cell r="M544" t="str">
            <v xml:space="preserve"> GUAYAS - DAULE - LA AURORA (SATÉLITE)</v>
          </cell>
        </row>
        <row r="545">
          <cell r="M545" t="str">
            <v xml:space="preserve"> GUAYAS - DAULE - BANIFE</v>
          </cell>
        </row>
        <row r="546">
          <cell r="M546" t="str">
            <v xml:space="preserve"> GUAYAS - DAULE - EMILIANO CAICEDO MARCOS</v>
          </cell>
        </row>
        <row r="547">
          <cell r="M547" t="str">
            <v xml:space="preserve"> GUAYAS - DAULE - MAGRO</v>
          </cell>
        </row>
        <row r="548">
          <cell r="M548" t="str">
            <v xml:space="preserve"> GUAYAS - DAULE - PADRE JUAN BAUTISTA AGUIRRE</v>
          </cell>
        </row>
        <row r="549">
          <cell r="M549" t="str">
            <v xml:space="preserve"> GUAYAS - DAULE - SANTA CLARA</v>
          </cell>
        </row>
        <row r="550">
          <cell r="M550" t="str">
            <v xml:space="preserve"> GUAYAS - DAULE - VICENTE PIEDRAHITA</v>
          </cell>
        </row>
        <row r="551">
          <cell r="M551" t="str">
            <v xml:space="preserve"> GUAYAS - DAULE - *ISIDRO AYORA (SOLEDAD) </v>
          </cell>
        </row>
        <row r="552">
          <cell r="M552" t="str">
            <v xml:space="preserve"> GUAYAS - DAULE - JUAN BAUTISTA AGUIRRE (LOS TINTOS) </v>
          </cell>
        </row>
        <row r="553">
          <cell r="M553" t="str">
            <v xml:space="preserve"> GUAYAS - DAULE - LAUREL</v>
          </cell>
        </row>
        <row r="554">
          <cell r="M554" t="str">
            <v xml:space="preserve"> GUAYAS - DAULE - LIMONAL</v>
          </cell>
        </row>
        <row r="555">
          <cell r="M555" t="str">
            <v xml:space="preserve"> GUAYAS - DAULE - *LOMAS DE SARGENTILLO</v>
          </cell>
        </row>
        <row r="556">
          <cell r="M556" t="str">
            <v xml:space="preserve"> GUAYAS - DAULE - LOS LOJAS (ENRIQUE BAQUERIZO MORENO)</v>
          </cell>
        </row>
        <row r="557">
          <cell r="M557" t="str">
            <v xml:space="preserve"> GUAYAS - DAULE - *PIEDRAHITA (NOBOL)</v>
          </cell>
        </row>
        <row r="558">
          <cell r="M558" t="str">
            <v xml:space="preserve"> GUAYAS - DURÁN - ELOY ALFARO (DURÁN), CABECERA CANTONAL</v>
          </cell>
        </row>
        <row r="559">
          <cell r="M559" t="str">
            <v xml:space="preserve"> GUAYAS - DURÁN - ELOY ALFARO (DURÁN)</v>
          </cell>
        </row>
        <row r="560">
          <cell r="M560" t="str">
            <v xml:space="preserve"> GUAYAS - DURÁN - EL RECREO</v>
          </cell>
        </row>
        <row r="561">
          <cell r="M561" t="str">
            <v xml:space="preserve"> GUAYAS - EL EMPALME - VELASCO IBARRA (EL EMPALME), CABECERA CANTONAL</v>
          </cell>
        </row>
        <row r="562">
          <cell r="M562" t="str">
            <v xml:space="preserve"> GUAYAS - EL EMPALME - GUAYAS (PUEBLO NUEVO) </v>
          </cell>
        </row>
        <row r="563">
          <cell r="M563" t="str">
            <v xml:space="preserve"> GUAYAS - EL EMPALME - EL ROSARIO</v>
          </cell>
        </row>
        <row r="564">
          <cell r="M564" t="str">
            <v xml:space="preserve"> GUAYAS - EL TRIUNFO - EL TRIUNFO, CABECERA CANTONAL</v>
          </cell>
        </row>
        <row r="565">
          <cell r="M565" t="str">
            <v xml:space="preserve"> GUAYAS - MILAGRO - MILAGRO, CABECERA CANTONAL</v>
          </cell>
        </row>
        <row r="566">
          <cell r="M566" t="str">
            <v xml:space="preserve"> GUAYAS - MILAGRO - CHOBO</v>
          </cell>
        </row>
        <row r="567">
          <cell r="M567" t="str">
            <v xml:space="preserve"> GUAYAS - MILAGRO - *GENERAL ELIZALDE (BUCAY) </v>
          </cell>
        </row>
        <row r="568">
          <cell r="M568" t="str">
            <v xml:space="preserve"> GUAYAS - MILAGRO - MARISCAL SUCRE (HUAQUES)</v>
          </cell>
        </row>
        <row r="569">
          <cell r="M569" t="str">
            <v xml:space="preserve"> GUAYAS - MILAGRO - ROBERTO ASTUDILLO (CAB. EN CRUCE DE VENECIA) </v>
          </cell>
        </row>
        <row r="570">
          <cell r="M570" t="str">
            <v xml:space="preserve"> GUAYAS - NARANJAL - NARANJAL, CABECERA CANTONAL</v>
          </cell>
        </row>
        <row r="571">
          <cell r="M571" t="str">
            <v xml:space="preserve"> GUAYAS - NARANJAL - JESÚS MARÍA</v>
          </cell>
        </row>
        <row r="572">
          <cell r="M572" t="str">
            <v xml:space="preserve"> GUAYAS - NARANJAL - SAN CARLOS</v>
          </cell>
        </row>
        <row r="573">
          <cell r="M573" t="str">
            <v xml:space="preserve"> GUAYAS - NARANJAL - SANTA ROSA DE FLANDES</v>
          </cell>
        </row>
        <row r="574">
          <cell r="M574" t="str">
            <v xml:space="preserve"> GUAYAS - NARANJAL - TAURA</v>
          </cell>
        </row>
        <row r="575">
          <cell r="M575" t="str">
            <v xml:space="preserve"> GUAYAS - NARANJITO - NARANJITO, CABECERA CANTONAL</v>
          </cell>
        </row>
        <row r="576">
          <cell r="M576" t="str">
            <v xml:space="preserve"> GUAYAS - PALESTINA - PALESTINA,CABECERA CANTONAL</v>
          </cell>
        </row>
        <row r="577">
          <cell r="M577" t="str">
            <v xml:space="preserve"> GUAYAS - PEDRO CARBO - PEDRO CARBO, CABECERA CANTONAL</v>
          </cell>
        </row>
        <row r="578">
          <cell r="M578" t="str">
            <v xml:space="preserve"> GUAYAS - PEDRO CARBO - VALLE DE LA VIRGEN </v>
          </cell>
        </row>
        <row r="579">
          <cell r="M579" t="str">
            <v xml:space="preserve"> GUAYAS - PEDRO CARBO - SABANILLA</v>
          </cell>
        </row>
        <row r="580">
          <cell r="M580" t="str">
            <v xml:space="preserve"> GUAYAS - SAMBORONDÓN - SAMBORONDÓN, CABECERA CANTONAL</v>
          </cell>
        </row>
        <row r="581">
          <cell r="M581" t="str">
            <v xml:space="preserve"> GUAYAS - SAMBORONDÓN - SAMBORONDÓN</v>
          </cell>
        </row>
        <row r="582">
          <cell r="M582" t="str">
            <v xml:space="preserve"> GUAYAS - SAMBORONDÓN - LA PUNTILLA (SATÉLITE)</v>
          </cell>
        </row>
        <row r="583">
          <cell r="M583" t="str">
            <v xml:space="preserve"> GUAYAS - SAMBORONDÓN - TARIFA</v>
          </cell>
        </row>
        <row r="584">
          <cell r="M584" t="str">
            <v xml:space="preserve"> GUAYAS - SANTA LUCÍA - SANTA LUCÍA, CABECERA CANTONAL</v>
          </cell>
        </row>
        <row r="585">
          <cell r="M585" t="str">
            <v xml:space="preserve"> GUAYAS - SALITRE (URBINA JADO) - EL SALITRE (LAS RAMAS),  CABECERA CANTONAL</v>
          </cell>
        </row>
        <row r="586">
          <cell r="M586" t="str">
            <v xml:space="preserve"> GUAYAS - SALITRE (URBINA JADO) - BOCANA</v>
          </cell>
        </row>
        <row r="587">
          <cell r="M587" t="str">
            <v xml:space="preserve"> GUAYAS - SALITRE (URBINA JADO) - CANDILEJOS</v>
          </cell>
        </row>
        <row r="588">
          <cell r="M588" t="str">
            <v xml:space="preserve"> GUAYAS - SALITRE (URBINA JADO) - CENTRAL</v>
          </cell>
        </row>
        <row r="589">
          <cell r="M589" t="str">
            <v xml:space="preserve"> GUAYAS - SALITRE (URBINA JADO) - PARAÍSO</v>
          </cell>
        </row>
        <row r="590">
          <cell r="M590" t="str">
            <v xml:space="preserve"> GUAYAS - SALITRE (URBINA JADO) - SAN MATEO</v>
          </cell>
        </row>
        <row r="591">
          <cell r="M591" t="str">
            <v xml:space="preserve"> GUAYAS - SALITRE (URBINA JADO) - GRAL. VERNAZA (DOS ESTEROS) </v>
          </cell>
        </row>
        <row r="592">
          <cell r="M592" t="str">
            <v xml:space="preserve"> GUAYAS - SALITRE (URBINA JADO) - LA VICTORIA (ÑAUZA)</v>
          </cell>
        </row>
        <row r="593">
          <cell r="M593" t="str">
            <v xml:space="preserve"> GUAYAS - SALITRE (URBINA JADO) - JUNQUILLAL</v>
          </cell>
        </row>
        <row r="594">
          <cell r="M594" t="str">
            <v xml:space="preserve"> GUAYAS - SAN JACINTO DE YAGUACHI - SAN JACINTO DE YAGUACHI,CABECERA CANTONAL</v>
          </cell>
        </row>
        <row r="595">
          <cell r="M595" t="str">
            <v xml:space="preserve"> GUAYAS - SAN JACINTO DE YAGUACHI - *CRNEL. LORENZO DE GARAICOA (PEDREGAL) </v>
          </cell>
        </row>
        <row r="596">
          <cell r="M596" t="str">
            <v xml:space="preserve"> GUAYAS - SAN JACINTO DE YAGUACHI - *CRNEL. MARCELINO MARIDUEÑA (SAN CARLOS)</v>
          </cell>
        </row>
        <row r="597">
          <cell r="M597" t="str">
            <v xml:space="preserve"> GUAYAS - SAN JACINTO DE YAGUACHI - GRAL. PEDRO J. MONTERO (BOLICHE) </v>
          </cell>
        </row>
        <row r="598">
          <cell r="M598" t="str">
            <v xml:space="preserve"> GUAYAS - SAN JACINTO DE YAGUACHI - *SIMÓN BOLÍVAR</v>
          </cell>
        </row>
        <row r="599">
          <cell r="M599" t="str">
            <v xml:space="preserve"> GUAYAS - SAN JACINTO DE YAGUACHI - YAGUACHI VIEJO (CONE)</v>
          </cell>
        </row>
        <row r="600">
          <cell r="M600" t="str">
            <v xml:space="preserve"> GUAYAS - SAN JACINTO DE YAGUACHI - VIRGEN DE FÁTIMA</v>
          </cell>
        </row>
        <row r="601">
          <cell r="M601" t="str">
            <v xml:space="preserve"> GUAYAS - PLAYAS - GENERAL VILLAMIL (PLAYAS), CABECERA CANTONAL</v>
          </cell>
        </row>
        <row r="602">
          <cell r="M602" t="str">
            <v xml:space="preserve"> GUAYAS - SIMÓN BOLÍVAR - SIMÓN BOLÍVAR, CABECERA CANTONAL</v>
          </cell>
        </row>
        <row r="603">
          <cell r="M603" t="str">
            <v xml:space="preserve"> GUAYAS - SIMÓN BOLÍVAR - CRNEL.LORENZO DE GARAICOA (PEDREGAL)</v>
          </cell>
        </row>
        <row r="604">
          <cell r="M604" t="str">
            <v xml:space="preserve"> GUAYAS - CORONEL MARCELINO MARIDUEÑA - CORONEL MARCELINO MARIDUEÑA (SAN CARLOS), CABECERA</v>
          </cell>
        </row>
        <row r="605">
          <cell r="M605" t="str">
            <v xml:space="preserve"> GUAYAS - LOMAS DE SARGENTILLO - LOMAS DE SARGENTILLO, CABECERA CANTONAL</v>
          </cell>
        </row>
        <row r="606">
          <cell r="M606" t="str">
            <v xml:space="preserve"> GUAYAS - LOMAS DE SARGENTILLO - *ISIDRO AYORA (SOLEDAD)</v>
          </cell>
        </row>
        <row r="607">
          <cell r="M607" t="str">
            <v xml:space="preserve"> GUAYAS - NOBOL - NARCISA DE JESÚS, CABECERA CANTONAL</v>
          </cell>
        </row>
        <row r="608">
          <cell r="M608" t="str">
            <v xml:space="preserve"> GUAYAS - GENERAL ANTONIO ELIZALDE (BUCAY) - GENERAL ANTONIO ELIZALDE (BUCAY), CABECERA CA</v>
          </cell>
        </row>
        <row r="609">
          <cell r="M609" t="str">
            <v xml:space="preserve"> GUAYAS - ISIDRO AYORA - ISIDRO AYORA, CABECERA CANTONAL</v>
          </cell>
        </row>
        <row r="610">
          <cell r="M610" t="str">
            <v>IMBABURA - IBARRA - SAN MIGUEL DE IBARRA, CABECERA CANTONAL Y CAPITAL PROVINCIAL</v>
          </cell>
        </row>
        <row r="611">
          <cell r="M611" t="str">
            <v>IMBABURA - IBARRA - CARANQUI</v>
          </cell>
        </row>
        <row r="612">
          <cell r="M612" t="str">
            <v>IMBABURA - IBARRA - GUAYAQUIL DE ALPACHACA</v>
          </cell>
        </row>
        <row r="613">
          <cell r="M613" t="str">
            <v>IMBABURA - IBARRA - SAGRARIO</v>
          </cell>
        </row>
        <row r="614">
          <cell r="M614" t="str">
            <v>IMBABURA - IBARRA - SAN FRANCISCO</v>
          </cell>
        </row>
        <row r="615">
          <cell r="M615" t="str">
            <v>IMBABURA - IBARRA - LA DOLOROSA DEL PRIORATO</v>
          </cell>
        </row>
        <row r="616">
          <cell r="M616" t="str">
            <v>IMBABURA - IBARRA - AMBUQUÍ</v>
          </cell>
        </row>
        <row r="617">
          <cell r="M617" t="str">
            <v>IMBABURA - IBARRA - ANGOCHAGUA</v>
          </cell>
        </row>
        <row r="618">
          <cell r="M618" t="str">
            <v>IMBABURA - IBARRA - CAROLINA</v>
          </cell>
        </row>
        <row r="619">
          <cell r="M619" t="str">
            <v>IMBABURA - IBARRA - LA ESPERANZA</v>
          </cell>
        </row>
        <row r="620">
          <cell r="M620" t="str">
            <v>IMBABURA - IBARRA - LITA</v>
          </cell>
        </row>
        <row r="621">
          <cell r="M621" t="str">
            <v>IMBABURA - IBARRA - SALINAS</v>
          </cell>
        </row>
        <row r="622">
          <cell r="M622" t="str">
            <v>IMBABURA - IBARRA - SAN ANTONIO</v>
          </cell>
        </row>
        <row r="623">
          <cell r="M623" t="str">
            <v>IMBABURA - ANTONIO ANTE - ATUNTAQUI, CABECERA CANTONAL</v>
          </cell>
        </row>
        <row r="624">
          <cell r="M624" t="str">
            <v xml:space="preserve">IMBABURA - ANTONIO ANTE - ANDRADE MARÍN  (LOURDES) </v>
          </cell>
        </row>
        <row r="625">
          <cell r="M625" t="str">
            <v>IMBABURA - ANTONIO ANTE - ATUNTAQUI</v>
          </cell>
        </row>
        <row r="626">
          <cell r="M626" t="str">
            <v xml:space="preserve">IMBABURA - ANTONIO ANTE - IMBAYA (SAN LUIS DE COBUENDO) </v>
          </cell>
        </row>
        <row r="627">
          <cell r="M627" t="str">
            <v>IMBABURA - ANTONIO ANTE - SAN FRANCISCO DE NATABUELA</v>
          </cell>
        </row>
        <row r="628">
          <cell r="M628" t="str">
            <v>IMBABURA - ANTONIO ANTE - SAN JOSÉ DE CHALTURA</v>
          </cell>
        </row>
        <row r="629">
          <cell r="M629" t="str">
            <v>IMBABURA - ANTONIO ANTE - SAN ROQUE</v>
          </cell>
        </row>
        <row r="630">
          <cell r="M630" t="str">
            <v>IMBABURA - COTACACHI - COTACACHI, CABECERA CANTONAL</v>
          </cell>
        </row>
        <row r="631">
          <cell r="M631" t="str">
            <v>IMBABURA - COTACACHI - SAGRARIO</v>
          </cell>
        </row>
        <row r="632">
          <cell r="M632" t="str">
            <v>IMBABURA - COTACACHI - SAN FRANCISCO</v>
          </cell>
        </row>
        <row r="633">
          <cell r="M633" t="str">
            <v>IMBABURA - COTACACHI - APUELA</v>
          </cell>
        </row>
        <row r="634">
          <cell r="M634" t="str">
            <v xml:space="preserve">IMBABURA - COTACACHI - GARCÍA MORENO  (LLURIMAGUA) </v>
          </cell>
        </row>
        <row r="635">
          <cell r="M635" t="str">
            <v>IMBABURA - COTACACHI - IMANTAG</v>
          </cell>
        </row>
        <row r="636">
          <cell r="M636" t="str">
            <v>IMBABURA - COTACACHI - PEÑAHERRERA</v>
          </cell>
        </row>
        <row r="637">
          <cell r="M637" t="str">
            <v xml:space="preserve">IMBABURA - COTACACHI - PLAZA GUTIÉRREZ  (CALVARIO) </v>
          </cell>
        </row>
        <row r="638">
          <cell r="M638" t="str">
            <v>IMBABURA - COTACACHI - QUIROGA</v>
          </cell>
        </row>
        <row r="639">
          <cell r="M639" t="str">
            <v>IMBABURA - COTACACHI - 6 DE JULIO DE CUELLAJE (CAB. EN CUELLAJE)</v>
          </cell>
        </row>
        <row r="640">
          <cell r="M640" t="str">
            <v>IMBABURA - COTACACHI - VACAS GALINDO (EL CHURO) (CAB.EN SAN MIGUEL ALTO</v>
          </cell>
        </row>
        <row r="641">
          <cell r="M641" t="str">
            <v>IMBABURA - OTAVALO - OTAVALO, CABECERA CANTONAL</v>
          </cell>
        </row>
        <row r="642">
          <cell r="M642" t="str">
            <v>IMBABURA - OTAVALO - JORDÁN</v>
          </cell>
        </row>
        <row r="643">
          <cell r="M643" t="str">
            <v>IMBABURA - OTAVALO - SAN LUIS</v>
          </cell>
        </row>
        <row r="644">
          <cell r="M644" t="str">
            <v xml:space="preserve">IMBABURA - OTAVALO - DR. MIGUEL EGAS CABEZAS (PEGUCHE) </v>
          </cell>
        </row>
        <row r="645">
          <cell r="M645" t="str">
            <v xml:space="preserve">IMBABURA - OTAVALO - EUGENIO ESPEJO (CALPAQUÍ) </v>
          </cell>
        </row>
        <row r="646">
          <cell r="M646" t="str">
            <v>IMBABURA - OTAVALO - GONZÁLEZ SUÁREZ</v>
          </cell>
        </row>
        <row r="647">
          <cell r="M647" t="str">
            <v>IMBABURA - OTAVALO - PATAQUÍ</v>
          </cell>
        </row>
        <row r="648">
          <cell r="M648" t="str">
            <v xml:space="preserve">IMBABURA - OTAVALO - SAN JOSÉ DE QUICHINCHE </v>
          </cell>
        </row>
        <row r="649">
          <cell r="M649" t="str">
            <v>IMBABURA - OTAVALO - SAN JUAN DE ILUMÁN</v>
          </cell>
        </row>
        <row r="650">
          <cell r="M650" t="str">
            <v>IMBABURA - OTAVALO - SAN PABLO</v>
          </cell>
        </row>
        <row r="651">
          <cell r="M651" t="str">
            <v>IMBABURA - OTAVALO - SAN RAFAEL</v>
          </cell>
        </row>
        <row r="652">
          <cell r="M652" t="str">
            <v>IMBABURA - OTAVALO - SELVA ALEGRE (CAB.EN SAN MIGUEL DE PAMPLONA)</v>
          </cell>
        </row>
        <row r="653">
          <cell r="M653" t="str">
            <v>IMBABURA - PIMAMPIRO - PIMAMPIRO, CABECERA CANTONAL</v>
          </cell>
        </row>
        <row r="654">
          <cell r="M654" t="str">
            <v>IMBABURA - PIMAMPIRO - CHUGÁ</v>
          </cell>
        </row>
        <row r="655">
          <cell r="M655" t="str">
            <v>IMBABURA - PIMAMPIRO - MARIANO ACOSTA</v>
          </cell>
        </row>
        <row r="656">
          <cell r="M656" t="str">
            <v>IMBABURA - PIMAMPIRO - SAN FRANCISCO DE SIGSIPAMBA</v>
          </cell>
        </row>
        <row r="657">
          <cell r="M657" t="str">
            <v>IMBABURA - SAN MIGUEL DE URCUQUÍ - URCUQUÍ CABECERA CANTONAL</v>
          </cell>
        </row>
        <row r="658">
          <cell r="M658" t="str">
            <v>IMBABURA - SAN MIGUEL DE URCUQUÍ - CAHUASQUÍ</v>
          </cell>
        </row>
        <row r="659">
          <cell r="M659" t="str">
            <v>IMBABURA - SAN MIGUEL DE URCUQUÍ - LA MERCED DE BUENOS AIRES</v>
          </cell>
        </row>
        <row r="660">
          <cell r="M660" t="str">
            <v>IMBABURA - SAN MIGUEL DE URCUQUÍ - PABLO ARENAS</v>
          </cell>
        </row>
        <row r="661">
          <cell r="M661" t="str">
            <v>IMBABURA - SAN MIGUEL DE URCUQUÍ - SAN BLAS</v>
          </cell>
        </row>
        <row r="662">
          <cell r="M662" t="str">
            <v>IMBABURA - SAN MIGUEL DE URCUQUÍ - TUMBABIRO</v>
          </cell>
        </row>
        <row r="663">
          <cell r="M663" t="str">
            <v>LOJA - LOJA  - LOJA, CABECERA CANTONAL Y CAPITAL PROVINCIAL</v>
          </cell>
        </row>
        <row r="664">
          <cell r="M664" t="str">
            <v>LOJA - LOJA  - EL SAGRARIO</v>
          </cell>
        </row>
        <row r="665">
          <cell r="M665" t="str">
            <v>LOJA - LOJA  - SAN SEBASTIÁN</v>
          </cell>
        </row>
        <row r="666">
          <cell r="M666" t="str">
            <v>LOJA - LOJA  - SUCRE</v>
          </cell>
        </row>
        <row r="667">
          <cell r="M667" t="str">
            <v>LOJA - LOJA  - VALLE</v>
          </cell>
        </row>
        <row r="668">
          <cell r="M668" t="str">
            <v>LOJA - LOJA  - CHANTACO</v>
          </cell>
        </row>
        <row r="669">
          <cell r="M669" t="str">
            <v>LOJA - LOJA  - CHUQUIRIBAMBA</v>
          </cell>
        </row>
        <row r="670">
          <cell r="M670" t="str">
            <v>LOJA - LOJA  - EL CISNE</v>
          </cell>
        </row>
        <row r="671">
          <cell r="M671" t="str">
            <v>LOJA - LOJA  - GUALEL</v>
          </cell>
        </row>
        <row r="672">
          <cell r="M672" t="str">
            <v>LOJA - LOJA  - JIMBILLA</v>
          </cell>
        </row>
        <row r="673">
          <cell r="M673" t="str">
            <v xml:space="preserve">LOJA - LOJA  - MALACATOS (VALLADOLID) </v>
          </cell>
        </row>
        <row r="674">
          <cell r="M674" t="str">
            <v>LOJA - LOJA  - SAN LUCAS</v>
          </cell>
        </row>
        <row r="675">
          <cell r="M675" t="str">
            <v>LOJA - LOJA  - SAN PEDRO DE VILCABAMBA</v>
          </cell>
        </row>
        <row r="676">
          <cell r="M676" t="str">
            <v>LOJA - LOJA  - SANTIAGO</v>
          </cell>
        </row>
        <row r="677">
          <cell r="M677" t="str">
            <v>LOJA - LOJA  - TAQUIL (MIGUEL RIOFRÍO)</v>
          </cell>
        </row>
        <row r="678">
          <cell r="M678" t="str">
            <v>LOJA - LOJA  - VILCABAMBA  (VICTORIA)</v>
          </cell>
        </row>
        <row r="679">
          <cell r="M679" t="str">
            <v>LOJA - LOJA  - YANGANA (ARSENIO CASTILLO)</v>
          </cell>
        </row>
        <row r="680">
          <cell r="M680" t="str">
            <v>LOJA - LOJA  - QUINARA</v>
          </cell>
        </row>
        <row r="681">
          <cell r="M681" t="str">
            <v>LOJA - CALVAS  - CARIAMANGA, CABECERA CANTONAL</v>
          </cell>
        </row>
        <row r="682">
          <cell r="M682" t="str">
            <v>LOJA - CALVAS  - CARIAMANGA</v>
          </cell>
        </row>
        <row r="683">
          <cell r="M683" t="str">
            <v>LOJA - CALVAS  - CHILE</v>
          </cell>
        </row>
        <row r="684">
          <cell r="M684" t="str">
            <v>LOJA - CALVAS  - SAN VICENTE</v>
          </cell>
        </row>
        <row r="685">
          <cell r="M685" t="str">
            <v>LOJA - CALVAS  - COLAISACA</v>
          </cell>
        </row>
        <row r="686">
          <cell r="M686" t="str">
            <v>LOJA - CALVAS  - EL LUCERO</v>
          </cell>
        </row>
        <row r="687">
          <cell r="M687" t="str">
            <v>LOJA - CALVAS  - UTUANA</v>
          </cell>
        </row>
        <row r="688">
          <cell r="M688" t="str">
            <v>LOJA - CALVAS  - SANGUILLÍN</v>
          </cell>
        </row>
        <row r="689">
          <cell r="M689" t="str">
            <v>LOJA - CATAMAYO  - CATAMAYO (LA TOMA), CABECERA CANTONAL</v>
          </cell>
        </row>
        <row r="690">
          <cell r="M690" t="str">
            <v>LOJA - CATAMAYO  - CATAMAYO</v>
          </cell>
        </row>
        <row r="691">
          <cell r="M691" t="str">
            <v>LOJA - CATAMAYO  - SAN JOSÉ</v>
          </cell>
        </row>
        <row r="692">
          <cell r="M692" t="str">
            <v>LOJA - CATAMAYO  - EL TAMBO</v>
          </cell>
        </row>
        <row r="693">
          <cell r="M693" t="str">
            <v>LOJA - CATAMAYO  - GUAYQUICHUMA</v>
          </cell>
        </row>
        <row r="694">
          <cell r="M694" t="str">
            <v>LOJA - CATAMAYO  - SAN PEDRO DE LA BENDITA</v>
          </cell>
        </row>
        <row r="695">
          <cell r="M695" t="str">
            <v>LOJA - CATAMAYO  - ZAMBI</v>
          </cell>
        </row>
        <row r="696">
          <cell r="M696" t="str">
            <v>LOJA - CELICA  - CELICA, CABECERA CANTONAL</v>
          </cell>
        </row>
        <row r="697">
          <cell r="M697" t="str">
            <v>LOJA - CELICA  - CRUZPAMBA (CAB. EN CARLOS BUSTAMANTE)</v>
          </cell>
        </row>
        <row r="698">
          <cell r="M698" t="str">
            <v>LOJA - CELICA  - *CHAQUINAL</v>
          </cell>
        </row>
        <row r="699">
          <cell r="M699" t="str">
            <v>LOJA - CELICA  - *12 DE DICIEMBRE (CAB. EN ACHIOTES)</v>
          </cell>
        </row>
        <row r="700">
          <cell r="M700" t="str">
            <v>LOJA - CELICA  - *PINDAL (FEDERICO PÁEZ)</v>
          </cell>
        </row>
        <row r="701">
          <cell r="M701" t="str">
            <v>LOJA - CELICA  - POZUL (SAN JUAN DE POZUL)</v>
          </cell>
        </row>
        <row r="702">
          <cell r="M702" t="str">
            <v>LOJA - CELICA  - SABANILLA</v>
          </cell>
        </row>
        <row r="703">
          <cell r="M703" t="str">
            <v xml:space="preserve">LOJA - CELICA  - TNTE. MAXIMILIANO RODRÍGUEZ LOAIZA </v>
          </cell>
        </row>
        <row r="704">
          <cell r="M704" t="str">
            <v>LOJA - CHAGUARPAMBA  - CHAGUARPAMBA, CABECERA CANTONAL</v>
          </cell>
        </row>
        <row r="705">
          <cell r="M705" t="str">
            <v>LOJA - CHAGUARPAMBA  - BUENAVISTA</v>
          </cell>
        </row>
        <row r="706">
          <cell r="M706" t="str">
            <v>LOJA - CHAGUARPAMBA  - EL ROSARIO</v>
          </cell>
        </row>
        <row r="707">
          <cell r="M707" t="str">
            <v>LOJA - CHAGUARPAMBA  - SANTA RUFINA</v>
          </cell>
        </row>
        <row r="708">
          <cell r="M708" t="str">
            <v>LOJA - CHAGUARPAMBA  - AMARILLOS</v>
          </cell>
        </row>
        <row r="709">
          <cell r="M709" t="str">
            <v>LOJA - ESPÍNDOLA  - AMALUZA, CABECERA CANTONAL</v>
          </cell>
        </row>
        <row r="710">
          <cell r="M710" t="str">
            <v>LOJA - ESPÍNDOLA  - BELLAVISTA</v>
          </cell>
        </row>
        <row r="711">
          <cell r="M711" t="str">
            <v>LOJA - ESPÍNDOLA  - JIMBURA</v>
          </cell>
        </row>
        <row r="712">
          <cell r="M712" t="str">
            <v>LOJA - ESPÍNDOLA  - SANTA TERESITA</v>
          </cell>
        </row>
        <row r="713">
          <cell r="M713" t="str">
            <v xml:space="preserve">LOJA - ESPÍNDOLA  - 27 DE ABRIL (CAB. EN LA NARANJA) </v>
          </cell>
        </row>
        <row r="714">
          <cell r="M714" t="str">
            <v>LOJA - ESPÍNDOLA  - EL INGENIO</v>
          </cell>
        </row>
        <row r="715">
          <cell r="M715" t="str">
            <v>LOJA - ESPÍNDOLA  - EL AIRO</v>
          </cell>
        </row>
        <row r="716">
          <cell r="M716" t="str">
            <v>LOJA - GONZANAMÁ  - GONZANAMÁ, CABECERA CANTONAL</v>
          </cell>
        </row>
        <row r="717">
          <cell r="M717" t="str">
            <v xml:space="preserve">LOJA - GONZANAMÁ  - CHANGAIMINA (LA LIBERTAD) </v>
          </cell>
        </row>
        <row r="718">
          <cell r="M718" t="str">
            <v>LOJA - GONZANAMÁ  - *FUNDOCHAMBA</v>
          </cell>
        </row>
        <row r="719">
          <cell r="M719" t="str">
            <v>LOJA - GONZANAMÁ  - NAMBACOLA</v>
          </cell>
        </row>
        <row r="720">
          <cell r="M720" t="str">
            <v xml:space="preserve">LOJA - GONZANAMÁ  - PURUNUMA (EGUIGUREN) </v>
          </cell>
        </row>
        <row r="721">
          <cell r="M721" t="str">
            <v>LOJA - GONZANAMÁ  - *QUILANGA (LA PAZ)</v>
          </cell>
        </row>
        <row r="722">
          <cell r="M722" t="str">
            <v>LOJA - GONZANAMÁ  - SACAPALCA</v>
          </cell>
        </row>
        <row r="723">
          <cell r="M723" t="str">
            <v>LOJA - GONZANAMÁ  - *SAN ANTONIO DE LAS ARADAS (CAB. EN LAS ARADAS)</v>
          </cell>
        </row>
        <row r="724">
          <cell r="M724" t="str">
            <v>LOJA - MACARÁ  - MACARÁ, CABECERA CANTONAL</v>
          </cell>
        </row>
        <row r="725">
          <cell r="M725" t="str">
            <v xml:space="preserve">LOJA - MACARÁ  - GENERAL ELOY ALFARO (SAN SEBASTIÁN) </v>
          </cell>
        </row>
        <row r="726">
          <cell r="M726" t="str">
            <v>LOJA - MACARÁ  - MACARÁ  (MANUEL ENRIQUE RENGEL SUQUILANDA)</v>
          </cell>
        </row>
        <row r="727">
          <cell r="M727" t="str">
            <v>LOJA - MACARÁ  - LARAMA</v>
          </cell>
        </row>
        <row r="728">
          <cell r="M728" t="str">
            <v>LOJA - MACARÁ  - LA VICTORIA</v>
          </cell>
        </row>
        <row r="729">
          <cell r="M729" t="str">
            <v>LOJA - MACARÁ  - SABIANGO (LA CAPILLA)</v>
          </cell>
        </row>
        <row r="730">
          <cell r="M730" t="str">
            <v>LOJA - PALTAS - CATACOCHA, CABECERA CANTONAL</v>
          </cell>
        </row>
        <row r="731">
          <cell r="M731" t="str">
            <v>LOJA - PALTAS - CATACOCHA</v>
          </cell>
        </row>
        <row r="732">
          <cell r="M732" t="str">
            <v>LOJA - PALTAS - LOURDES</v>
          </cell>
        </row>
        <row r="733">
          <cell r="M733" t="str">
            <v>LOJA - PALTAS - CANGONAMÁ</v>
          </cell>
        </row>
        <row r="734">
          <cell r="M734" t="str">
            <v>LOJA - PALTAS - GUACHANAMÁ</v>
          </cell>
        </row>
        <row r="735">
          <cell r="M735" t="str">
            <v>LOJA - PALTAS - *LA TINGUE</v>
          </cell>
        </row>
        <row r="736">
          <cell r="M736" t="str">
            <v>LOJA - PALTAS - LAURO GUERRERO</v>
          </cell>
        </row>
        <row r="737">
          <cell r="M737" t="str">
            <v>LOJA - PALTAS - *OLMEDO (SANTA BÁRBARA)</v>
          </cell>
        </row>
        <row r="738">
          <cell r="M738" t="str">
            <v>LOJA - PALTAS - ORIANGA</v>
          </cell>
        </row>
        <row r="739">
          <cell r="M739" t="str">
            <v>LOJA - PALTAS - SAN ANTONIO</v>
          </cell>
        </row>
        <row r="740">
          <cell r="M740" t="str">
            <v>LOJA - PALTAS - CASANGA</v>
          </cell>
        </row>
        <row r="741">
          <cell r="M741" t="str">
            <v>LOJA - PALTAS - YAMANA</v>
          </cell>
        </row>
        <row r="742">
          <cell r="M742" t="str">
            <v>LOJA - PUYANGO - ALAMOR, CABECERA CANTONAL</v>
          </cell>
        </row>
        <row r="743">
          <cell r="M743" t="str">
            <v>LOJA - PUYANGO - CIANO</v>
          </cell>
        </row>
        <row r="744">
          <cell r="M744" t="str">
            <v>LOJA - PUYANGO - EL ARENAL</v>
          </cell>
        </row>
        <row r="745">
          <cell r="M745" t="str">
            <v>LOJA - PUYANGO - EL LIMO (MARIANA DE JESÚS)</v>
          </cell>
        </row>
        <row r="746">
          <cell r="M746" t="str">
            <v>LOJA - PUYANGO - MERCADILLO</v>
          </cell>
        </row>
        <row r="747">
          <cell r="M747" t="str">
            <v>LOJA - PUYANGO - VICENTINO</v>
          </cell>
        </row>
        <row r="748">
          <cell r="M748" t="str">
            <v>LOJA - SARAGURO - SARAGURO, CABECERA CANTONAL</v>
          </cell>
        </row>
        <row r="749">
          <cell r="M749" t="str">
            <v>LOJA - SARAGURO - EL PARAÍSO DE CELÉN</v>
          </cell>
        </row>
        <row r="750">
          <cell r="M750" t="str">
            <v xml:space="preserve">LOJA - SARAGURO - EL TABLÓN  </v>
          </cell>
        </row>
        <row r="751">
          <cell r="M751" t="str">
            <v>LOJA - SARAGURO - LLUZHAPA</v>
          </cell>
        </row>
        <row r="752">
          <cell r="M752" t="str">
            <v>LOJA - SARAGURO - MANÚ</v>
          </cell>
        </row>
        <row r="753">
          <cell r="M753" t="str">
            <v>LOJA - SARAGURO - SAN ANTONIO DE QUMBE (CUMBE)</v>
          </cell>
        </row>
        <row r="754">
          <cell r="M754" t="str">
            <v>LOJA - SARAGURO - SAN PABLO DE TENTA</v>
          </cell>
        </row>
        <row r="755">
          <cell r="M755" t="str">
            <v>LOJA - SARAGURO - SAN SEBASTIÁN DE YÚLUC</v>
          </cell>
        </row>
        <row r="756">
          <cell r="M756" t="str">
            <v>LOJA - SARAGURO - SELVA ALEGRE</v>
          </cell>
        </row>
        <row r="757">
          <cell r="M757" t="str">
            <v>LOJA - SARAGURO - URDANETA (PAQUISHAPA)</v>
          </cell>
        </row>
        <row r="758">
          <cell r="M758" t="str">
            <v>LOJA - SARAGURO - SUMAYPAMBA</v>
          </cell>
        </row>
        <row r="759">
          <cell r="M759" t="str">
            <v>LOJA - SOZORANGA - SOZORANGA, CABECERA CANTONAL</v>
          </cell>
        </row>
        <row r="760">
          <cell r="M760" t="str">
            <v>LOJA - SOZORANGA - NUEVA FÁTIMA</v>
          </cell>
        </row>
        <row r="761">
          <cell r="M761" t="str">
            <v>LOJA - SOZORANGA - TACAMOROS</v>
          </cell>
        </row>
        <row r="762">
          <cell r="M762" t="str">
            <v>LOJA - ZAPOTILLO - ZAPOTILLO, CABECERA CANTONAL</v>
          </cell>
        </row>
        <row r="763">
          <cell r="M763" t="str">
            <v xml:space="preserve">LOJA - ZAPOTILLO - MANGAHURCO (CAZADEROS) </v>
          </cell>
        </row>
        <row r="764">
          <cell r="M764" t="str">
            <v>LOJA - ZAPOTILLO - GARZAREAL</v>
          </cell>
        </row>
        <row r="765">
          <cell r="M765" t="str">
            <v>LOJA - ZAPOTILLO - LIMONES</v>
          </cell>
        </row>
        <row r="766">
          <cell r="M766" t="str">
            <v>LOJA - ZAPOTILLO - PALETILLAS</v>
          </cell>
        </row>
        <row r="767">
          <cell r="M767" t="str">
            <v>LOJA - ZAPOTILLO - BOLASPAMBA</v>
          </cell>
        </row>
        <row r="768">
          <cell r="M768" t="str">
            <v>LOJA - ZAPOTILLO - CAZADEROS  (eliminada)</v>
          </cell>
        </row>
        <row r="769">
          <cell r="M769" t="str">
            <v>LOJA - PINDAL - PINDAL, CABECERA CANTONAL</v>
          </cell>
        </row>
        <row r="770">
          <cell r="M770" t="str">
            <v>LOJA - PINDAL - CHAQUINAL</v>
          </cell>
        </row>
        <row r="771">
          <cell r="M771" t="str">
            <v>LOJA - PINDAL - 12 DE DICIEMBRE (CAB.EN ACHIOTES)</v>
          </cell>
        </row>
        <row r="772">
          <cell r="M772" t="str">
            <v>LOJA - PINDAL - MILAGROS</v>
          </cell>
        </row>
        <row r="773">
          <cell r="M773" t="str">
            <v>LOJA - QUILANGA - QUILANGA, CABECERA CANTONAL</v>
          </cell>
        </row>
        <row r="774">
          <cell r="M774" t="str">
            <v>LOJA - QUILANGA - FUNDOCHAMBA</v>
          </cell>
        </row>
        <row r="775">
          <cell r="M775" t="str">
            <v>LOJA - QUILANGA - SAN ANTONIO DE LAS ARADAS (CAB. EN LAS ARADAS)</v>
          </cell>
        </row>
        <row r="776">
          <cell r="M776" t="str">
            <v>LOJA - OLMEDO - OLMEDO, CABECERA CANTONAL</v>
          </cell>
        </row>
        <row r="777">
          <cell r="M777" t="str">
            <v>LOJA - OLMEDO - LA TINGUE</v>
          </cell>
        </row>
        <row r="778">
          <cell r="M778" t="str">
            <v>LOS RIOS - BABAHOYO  - BABAHOYO, CABECERA CANTONAL Y CAPITAL PROVINCIAL</v>
          </cell>
        </row>
        <row r="779">
          <cell r="M779" t="str">
            <v>LOS RIOS - BABAHOYO  - CLEMENTE BAQUERIZO</v>
          </cell>
        </row>
        <row r="780">
          <cell r="M780" t="str">
            <v xml:space="preserve">LOS RIOS - BABAHOYO  - DR. CAMILO PONCE </v>
          </cell>
        </row>
        <row r="781">
          <cell r="M781" t="str">
            <v>LOS RIOS - BABAHOYO  - BARREIRO</v>
          </cell>
        </row>
        <row r="782">
          <cell r="M782" t="str">
            <v>LOS RIOS - BABAHOYO  - EL SALTO</v>
          </cell>
        </row>
        <row r="783">
          <cell r="M783" t="str">
            <v xml:space="preserve">LOS RIOS - BABAHOYO  - *BARREIRO (SANTA RITA) </v>
          </cell>
        </row>
        <row r="784">
          <cell r="M784" t="str">
            <v>LOS RIOS - BABAHOYO  - CARACOL</v>
          </cell>
        </row>
        <row r="785">
          <cell r="M785" t="str">
            <v xml:space="preserve">LOS RIOS - BABAHOYO  - FEBRES CORDERO (LAS JUNTAS) </v>
          </cell>
        </row>
        <row r="786">
          <cell r="M786" t="str">
            <v>LOS RIOS - BABAHOYO  - PIMOCHA</v>
          </cell>
        </row>
        <row r="787">
          <cell r="M787" t="str">
            <v>LOS RIOS - BABAHOYO  - LA UNIÓN</v>
          </cell>
        </row>
        <row r="788">
          <cell r="M788" t="str">
            <v>LOS RIOS - BABA  - BABA, CABECERA CANTONAL</v>
          </cell>
        </row>
        <row r="789">
          <cell r="M789" t="str">
            <v>LOS RIOS - BABA  - GUARE</v>
          </cell>
        </row>
        <row r="790">
          <cell r="M790" t="str">
            <v>LOS RIOS - BABA  - ISLA DE BEJUCAL</v>
          </cell>
        </row>
        <row r="791">
          <cell r="M791" t="str">
            <v>LOS RIOS - MONTALVO  - MONTALVO, CABECERA CANTONAL</v>
          </cell>
        </row>
        <row r="792">
          <cell r="M792" t="str">
            <v>LOS RIOS - MONTALVO  - LA ESMERALDA (eliminada)</v>
          </cell>
        </row>
        <row r="793">
          <cell r="M793" t="str">
            <v>LOS RIOS - PUEBLOVIEJO - PUEBLOVIEJO, CABECERA CANTONAL</v>
          </cell>
        </row>
        <row r="794">
          <cell r="M794" t="str">
            <v>LOS RIOS - PUEBLOVIEJO - PUERTO PECHICHE</v>
          </cell>
        </row>
        <row r="795">
          <cell r="M795" t="str">
            <v>LOS RIOS - PUEBLOVIEJO - SAN JUAN</v>
          </cell>
        </row>
        <row r="796">
          <cell r="M796" t="str">
            <v>LOS RIOS - QUEVEDO  - QUEVEDO, CABECERA CANTONAL</v>
          </cell>
        </row>
        <row r="797">
          <cell r="M797" t="str">
            <v>LOS RIOS - QUEVEDO  - QUEVEDO</v>
          </cell>
        </row>
        <row r="798">
          <cell r="M798" t="str">
            <v>LOS RIOS - QUEVEDO  - SAN CAMILO</v>
          </cell>
        </row>
        <row r="799">
          <cell r="M799" t="str">
            <v>LOS RIOS - QUEVEDO  - *SAN JOSÉ</v>
          </cell>
        </row>
        <row r="800">
          <cell r="M800" t="str">
            <v>LOS RIOS - QUEVEDO  - GUAYACÁN</v>
          </cell>
        </row>
        <row r="801">
          <cell r="M801" t="str">
            <v>LOS RIOS - QUEVEDO  - NICOLÁS INFANTE DÍAZ</v>
          </cell>
        </row>
        <row r="802">
          <cell r="M802" t="str">
            <v>LOS RIOS - QUEVEDO  - SAN CRISTÓBAL</v>
          </cell>
        </row>
        <row r="803">
          <cell r="M803" t="str">
            <v>LOS RIOS - QUEVEDO  - SIETE DE OCTUBRE</v>
          </cell>
        </row>
        <row r="804">
          <cell r="M804" t="str">
            <v>LOS RIOS - QUEVEDO  - 24 DE MAYO</v>
          </cell>
        </row>
        <row r="805">
          <cell r="M805" t="str">
            <v>LOS RIOS - QUEVEDO  - VENUS DEL RÍO QUEVEDO</v>
          </cell>
        </row>
        <row r="806">
          <cell r="M806" t="str">
            <v>LOS RIOS - QUEVEDO  - VIVA ALFARO</v>
          </cell>
        </row>
        <row r="807">
          <cell r="M807" t="str">
            <v>LOS RIOS - QUEVEDO  - *BUENA FÉ</v>
          </cell>
        </row>
        <row r="808">
          <cell r="M808" t="str">
            <v>LOS RIOS - QUEVEDO  - *MOCACHE</v>
          </cell>
        </row>
        <row r="809">
          <cell r="M809" t="str">
            <v>LOS RIOS - QUEVEDO  - SAN CARLOS</v>
          </cell>
        </row>
        <row r="810">
          <cell r="M810" t="str">
            <v>LOS RIOS - QUEVEDO  - *VALENCIA</v>
          </cell>
        </row>
        <row r="811">
          <cell r="M811" t="str">
            <v>LOS RIOS - QUEVEDO  - LA ESPERANZA</v>
          </cell>
        </row>
        <row r="812">
          <cell r="M812" t="str">
            <v>LOS RIOS - URDANETA - CATARAMA, CABECERA CANTONAL</v>
          </cell>
        </row>
        <row r="813">
          <cell r="M813" t="str">
            <v>LOS RIOS - URDANETA - RICAURTE</v>
          </cell>
        </row>
        <row r="814">
          <cell r="M814" t="str">
            <v>LOS RIOS - VENTANAS - VENTANAS, CABECERA CANTONAL</v>
          </cell>
        </row>
        <row r="815">
          <cell r="M815" t="str">
            <v>LOS RIOS - VENTANAS - 10 DE NOVIEMBRE</v>
          </cell>
        </row>
        <row r="816">
          <cell r="M816" t="str">
            <v>LOS RIOS - VENTANAS - *QUINSALOMA</v>
          </cell>
        </row>
        <row r="817">
          <cell r="M817" t="str">
            <v>LOS RIOS - VENTANAS - ZAPOTAL</v>
          </cell>
        </row>
        <row r="818">
          <cell r="M818" t="str">
            <v>LOS RIOS - VENTANAS - CHACARITA</v>
          </cell>
        </row>
        <row r="819">
          <cell r="M819" t="str">
            <v>LOS RIOS - VENTANAS - LOS ÁNGELES</v>
          </cell>
        </row>
        <row r="820">
          <cell r="M820" t="str">
            <v>LOS RIOS - VINCES - VINCES, CABECERA CANTONAL</v>
          </cell>
        </row>
        <row r="821">
          <cell r="M821" t="str">
            <v xml:space="preserve">LOS RIOS - VINCES - ANTONIO SOTOMAYOR (CAB. EN PLAYAS DE VINCES) </v>
          </cell>
        </row>
        <row r="822">
          <cell r="M822" t="str">
            <v>LOS RIOS - VINCES - *PALENQUE</v>
          </cell>
        </row>
        <row r="823">
          <cell r="M823" t="str">
            <v>LOS RIOS - PALENQUE - PALENQUE, CABECERA CANTONAL</v>
          </cell>
        </row>
        <row r="824">
          <cell r="M824" t="str">
            <v>LOS RIOS - BUENA FÉ - SAN JACINTO DE BUENA FÉ, CABECERA CANTONAL</v>
          </cell>
        </row>
        <row r="825">
          <cell r="M825" t="str">
            <v>LOS RIOS - BUENA FÉ - SAN JACINTO DE BUENA FÉ</v>
          </cell>
        </row>
        <row r="826">
          <cell r="M826" t="str">
            <v>LOS RIOS - BUENA FÉ - 7 DE AGOSTO</v>
          </cell>
        </row>
        <row r="827">
          <cell r="M827" t="str">
            <v>LOS RIOS - BUENA FÉ - 11 DE OCTUBRE</v>
          </cell>
        </row>
        <row r="828">
          <cell r="M828" t="str">
            <v>LOS RIOS - BUENA FÉ - PATRICIA PILAR</v>
          </cell>
        </row>
        <row r="829">
          <cell r="M829" t="str">
            <v xml:space="preserve">LOS RIOS - VALENCIA - VALENCIA, CABECERA CANTONAL </v>
          </cell>
        </row>
        <row r="830">
          <cell r="M830" t="str">
            <v>LOS RIOS - MOCACHE - MOCACHE, CABECERA CANTONAL</v>
          </cell>
        </row>
        <row r="831">
          <cell r="M831" t="str">
            <v>LOS RIOS - QUINSALOMA - QUINSALOMA, CABECERA CANTONAL</v>
          </cell>
        </row>
        <row r="832">
          <cell r="M832" t="str">
            <v>MANABI - PORTOVIEJO  - PORTOVIEJO, CABECERA CANTONAL Y CAPITAL PROVINCIAL</v>
          </cell>
        </row>
        <row r="833">
          <cell r="M833" t="str">
            <v>MANABI - PORTOVIEJO  - PORTOVIEJO</v>
          </cell>
        </row>
        <row r="834">
          <cell r="M834" t="str">
            <v>MANABI - PORTOVIEJO  - 12 DE MARZO</v>
          </cell>
        </row>
        <row r="835">
          <cell r="M835" t="str">
            <v>MANABI - PORTOVIEJO  - COLÓN</v>
          </cell>
        </row>
        <row r="836">
          <cell r="M836" t="str">
            <v>MANABI - PORTOVIEJO  - PICOAZÁ</v>
          </cell>
        </row>
        <row r="837">
          <cell r="M837" t="str">
            <v>MANABI - PORTOVIEJO  - SAN PABLO</v>
          </cell>
        </row>
        <row r="838">
          <cell r="M838" t="str">
            <v>MANABI - PORTOVIEJO  - ANDRÉS DE VERA</v>
          </cell>
        </row>
        <row r="839">
          <cell r="M839" t="str">
            <v>MANABI - PORTOVIEJO  - FRANCISCO PACHECO</v>
          </cell>
        </row>
        <row r="840">
          <cell r="M840" t="str">
            <v>MANABI - PORTOVIEJO  - 18 DE OCTUBRE</v>
          </cell>
        </row>
        <row r="841">
          <cell r="M841" t="str">
            <v>MANABI - PORTOVIEJO  - SIMÓN BOLÍVAR</v>
          </cell>
        </row>
        <row r="842">
          <cell r="M842" t="str">
            <v>MANABI - PORTOVIEJO  - ABDÓN CALDERÓN (SAN FRANCISCO)</v>
          </cell>
        </row>
        <row r="843">
          <cell r="M843" t="str">
            <v xml:space="preserve">MANABI - PORTOVIEJO  - ALHAJUELA (BAJO GRANDE) </v>
          </cell>
        </row>
        <row r="844">
          <cell r="M844" t="str">
            <v>MANABI - PORTOVIEJO  - CRUCITA</v>
          </cell>
        </row>
        <row r="845">
          <cell r="M845" t="str">
            <v>MANABI - PORTOVIEJO  - PUEBLO NUEVO</v>
          </cell>
        </row>
        <row r="846">
          <cell r="M846" t="str">
            <v>MANABI - PORTOVIEJO  - RIOCHICO (RÍO CHICO)</v>
          </cell>
        </row>
        <row r="847">
          <cell r="M847" t="str">
            <v>MANABI - PORTOVIEJO  - SAN PLÁCIDO</v>
          </cell>
        </row>
        <row r="848">
          <cell r="M848" t="str">
            <v>MANABI - PORTOVIEJO  - CHIRIJOS</v>
          </cell>
        </row>
        <row r="849">
          <cell r="M849" t="str">
            <v>MANABI - BOLÍVAR  - CALCETA, CABECERA CANTONAL</v>
          </cell>
        </row>
        <row r="850">
          <cell r="M850" t="str">
            <v>MANABI - BOLÍVAR  - MEMBRILLO</v>
          </cell>
        </row>
        <row r="851">
          <cell r="M851" t="str">
            <v>MANABI - BOLÍVAR  - QUIROGA</v>
          </cell>
        </row>
        <row r="852">
          <cell r="M852" t="str">
            <v>MANABI - CHONE  - CHONE, CABECERA CANTONAL</v>
          </cell>
        </row>
        <row r="853">
          <cell r="M853" t="str">
            <v>MANABI - CHONE  - CHONE</v>
          </cell>
        </row>
        <row r="854">
          <cell r="M854" t="str">
            <v>MANABI - CHONE  - SANTA RITA</v>
          </cell>
        </row>
        <row r="855">
          <cell r="M855" t="str">
            <v>MANABI - CHONE  - BOYACÁ</v>
          </cell>
        </row>
        <row r="856">
          <cell r="M856" t="str">
            <v>MANABI - CHONE  - CANUTO</v>
          </cell>
        </row>
        <row r="857">
          <cell r="M857" t="str">
            <v>MANABI - CHONE  - CONVENTO</v>
          </cell>
        </row>
        <row r="858">
          <cell r="M858" t="str">
            <v>MANABI - CHONE  - CHIBUNGA</v>
          </cell>
        </row>
        <row r="859">
          <cell r="M859" t="str">
            <v>MANABI - CHONE  - ELOY ALFARO</v>
          </cell>
        </row>
        <row r="860">
          <cell r="M860" t="str">
            <v>MANABI - CHONE  - RICAURTE</v>
          </cell>
        </row>
        <row r="861">
          <cell r="M861" t="str">
            <v>MANABI - CHONE  - SAN ANTONIO</v>
          </cell>
        </row>
        <row r="862">
          <cell r="M862" t="str">
            <v>MANABI - EL CARMEN  - EL CARMEN, CABECERA CANTONAL</v>
          </cell>
        </row>
        <row r="863">
          <cell r="M863" t="str">
            <v>MANABI - EL CARMEN  - EL CARMEN</v>
          </cell>
        </row>
        <row r="864">
          <cell r="M864" t="str">
            <v>MANABI - EL CARMEN  - 4 DE DICIEMBRE</v>
          </cell>
        </row>
        <row r="865">
          <cell r="M865" t="str">
            <v>MANABI - EL CARMEN  - WILFRIDO LOOR MOREIRA (MAICITO)</v>
          </cell>
        </row>
        <row r="866">
          <cell r="M866" t="str">
            <v>MANABI - EL CARMEN  - SAN PEDRO DE SUMA</v>
          </cell>
        </row>
        <row r="867">
          <cell r="M867" t="str">
            <v>MANABI - FLAVIO ALFARO  - FLAVIO ALFARO, CABECERA CANTONAL</v>
          </cell>
        </row>
        <row r="868">
          <cell r="M868" t="str">
            <v>MANABI - FLAVIO ALFARO  - SAN FRANCISCO DE NOVILLO (CAB. EN  NOVILLO)</v>
          </cell>
        </row>
        <row r="869">
          <cell r="M869" t="str">
            <v>MANABI - FLAVIO ALFARO  - ZAPALLO</v>
          </cell>
        </row>
        <row r="870">
          <cell r="M870" t="str">
            <v>MANABI - JIPIJAPA  - JIPIJAPA, CABECERA CANTONAL</v>
          </cell>
        </row>
        <row r="871">
          <cell r="M871" t="str">
            <v xml:space="preserve">MANABI - JIPIJAPA  - DR. MIGUEL MORÁN LUCIO </v>
          </cell>
        </row>
        <row r="872">
          <cell r="M872" t="str">
            <v>MANABI - JIPIJAPA  - MANUEL INOCENCIO PARRALES Y GUALE</v>
          </cell>
        </row>
        <row r="873">
          <cell r="M873" t="str">
            <v>MANABI - JIPIJAPA  - SAN LORENZO DE JIPIJAPA</v>
          </cell>
        </row>
        <row r="874">
          <cell r="M874" t="str">
            <v>MANABI - JIPIJAPA  - AMÉRICA</v>
          </cell>
        </row>
        <row r="875">
          <cell r="M875" t="str">
            <v>MANABI - JIPIJAPA  - EL ANEGADO (CAB. EN ELOY ALFARO)</v>
          </cell>
        </row>
        <row r="876">
          <cell r="M876" t="str">
            <v>MANABI - JIPIJAPA  - JULCUY</v>
          </cell>
        </row>
        <row r="877">
          <cell r="M877" t="str">
            <v>MANABI - JIPIJAPA  - LA UNIÓN</v>
          </cell>
        </row>
        <row r="878">
          <cell r="M878" t="str">
            <v>MANABI - JIPIJAPA  - *MACHALILLA</v>
          </cell>
        </row>
        <row r="879">
          <cell r="M879" t="str">
            <v>MANABI - JIPIJAPA  - MEMBRILLAL</v>
          </cell>
        </row>
        <row r="880">
          <cell r="M880" t="str">
            <v>MANABI - JIPIJAPA  - PEDRO PABLO GÓMEZ</v>
          </cell>
        </row>
        <row r="881">
          <cell r="M881" t="str">
            <v>MANABI - JIPIJAPA  - PUERTO DE CAYO</v>
          </cell>
        </row>
        <row r="882">
          <cell r="M882" t="str">
            <v>MANABI - JIPIJAPA  - *PUERTO LÓPEZ</v>
          </cell>
        </row>
        <row r="883">
          <cell r="M883" t="str">
            <v>MANABI - JUNÍN  - JUNÍN, CABECERA CANTONAL</v>
          </cell>
        </row>
        <row r="884">
          <cell r="M884" t="str">
            <v>MANABI - MANTA  - MANTA, CABECERA CANTONAL</v>
          </cell>
        </row>
        <row r="885">
          <cell r="M885" t="str">
            <v>MANABI - MANTA  - LOS ESTEROS</v>
          </cell>
        </row>
        <row r="886">
          <cell r="M886" t="str">
            <v>MANABI - MANTA  - MANTA</v>
          </cell>
        </row>
        <row r="887">
          <cell r="M887" t="str">
            <v>MANABI - MANTA  - SAN MATEO</v>
          </cell>
        </row>
        <row r="888">
          <cell r="M888" t="str">
            <v>MANABI - MANTA  - TARQUI</v>
          </cell>
        </row>
        <row r="889">
          <cell r="M889" t="str">
            <v>MANABI - MANTA  - ELOY ALFARO</v>
          </cell>
        </row>
        <row r="890">
          <cell r="M890" t="str">
            <v>MANABI - MANTA  - SAN LORENZO</v>
          </cell>
        </row>
        <row r="891">
          <cell r="M891" t="str">
            <v>MANABI - MANTA  - SANTA MARIANITA (BOCA DE PACOCHE)</v>
          </cell>
        </row>
        <row r="892">
          <cell r="M892" t="str">
            <v>MANABI - MONTECRISTI  - MONTECRISTI, CABECERA CANTONAL</v>
          </cell>
        </row>
        <row r="893">
          <cell r="M893" t="str">
            <v>MANABI - MONTECRISTI  - ANIBAL SAN ANDRÉS</v>
          </cell>
        </row>
        <row r="894">
          <cell r="M894" t="str">
            <v>MANABI - MONTECRISTI  - MONTECRISTI</v>
          </cell>
        </row>
        <row r="895">
          <cell r="M895" t="str">
            <v>MANABI - MONTECRISTI  - EL COLORADO</v>
          </cell>
        </row>
        <row r="896">
          <cell r="M896" t="str">
            <v>MANABI - MONTECRISTI  - GENERAL ELOY ALFARO</v>
          </cell>
        </row>
        <row r="897">
          <cell r="M897" t="str">
            <v>MANABI - MONTECRISTI  - LEONIDAS PROAÑO</v>
          </cell>
        </row>
        <row r="898">
          <cell r="M898" t="str">
            <v>MANABI - MONTECRISTI  - *JARAMIJÓ</v>
          </cell>
        </row>
        <row r="899">
          <cell r="M899" t="str">
            <v>MANABI - MONTECRISTI  - LA PILA</v>
          </cell>
        </row>
        <row r="900">
          <cell r="M900" t="str">
            <v>MANABI - PAJÁN  - PAJÁN, CABECERA CANTONAL</v>
          </cell>
        </row>
        <row r="901">
          <cell r="M901" t="str">
            <v>MANABI - PAJÁN  - CAMPOZANO (LA PALMA DE PAJÁN)</v>
          </cell>
        </row>
        <row r="902">
          <cell r="M902" t="str">
            <v>MANABI - PAJÁN  - CASCOL</v>
          </cell>
        </row>
        <row r="903">
          <cell r="M903" t="str">
            <v>MANABI - PAJÁN  - GUALE</v>
          </cell>
        </row>
        <row r="904">
          <cell r="M904" t="str">
            <v>MANABI - PAJÁN  - LASCANO</v>
          </cell>
        </row>
        <row r="905">
          <cell r="M905" t="str">
            <v>MANABI - PICHINCHA  - PICHINCHA, CABECERA CANTONAL</v>
          </cell>
        </row>
        <row r="906">
          <cell r="M906" t="str">
            <v xml:space="preserve">MANABI - PICHINCHA  - BARRAGANETE </v>
          </cell>
        </row>
        <row r="907">
          <cell r="M907" t="str">
            <v>MANABI - PICHINCHA  - SAN SEBASTIÁN</v>
          </cell>
        </row>
        <row r="908">
          <cell r="M908" t="str">
            <v>MANABI - ROCAFUERTE - ROCAFUERTE, CABECERA CANTONAL</v>
          </cell>
        </row>
        <row r="909">
          <cell r="M909" t="str">
            <v>MANABI - SANTA ANA - SANTA ANA DE VUELTA LARGA, CABECERA CANTONAL</v>
          </cell>
        </row>
        <row r="910">
          <cell r="M910" t="str">
            <v>MANABI - SANTA ANA - SANTA ANA</v>
          </cell>
        </row>
        <row r="911">
          <cell r="M911" t="str">
            <v>MANABI - SANTA ANA - LODANA</v>
          </cell>
        </row>
        <row r="912">
          <cell r="M912" t="str">
            <v>MANABI - SANTA ANA - AYACUCHO</v>
          </cell>
        </row>
        <row r="913">
          <cell r="M913" t="str">
            <v>MANABI - SANTA ANA - HONORATO VÁSQUEZ (CAB. EN VÁSQUEZ)</v>
          </cell>
        </row>
        <row r="914">
          <cell r="M914" t="str">
            <v>MANABI - SANTA ANA - LA UNIÓN</v>
          </cell>
        </row>
        <row r="915">
          <cell r="M915" t="str">
            <v>MANABI - SANTA ANA - *OLMEDO</v>
          </cell>
        </row>
        <row r="916">
          <cell r="M916" t="str">
            <v>MANABI - SANTA ANA - SAN PABLO (CAB. EN PUEBLO NUEVO)</v>
          </cell>
        </row>
        <row r="917">
          <cell r="M917" t="str">
            <v>MANABI - SUCRE - BAHÍA DE CARÁQUEZ, CABECERA CANTONAL</v>
          </cell>
        </row>
        <row r="918">
          <cell r="M918" t="str">
            <v>MANABI - SUCRE - BAHÍA DE CARÁQUEZ</v>
          </cell>
        </row>
        <row r="919">
          <cell r="M919" t="str">
            <v>MANABI - SUCRE - LEONIDAS PLAZA GUTIÉRREZ</v>
          </cell>
        </row>
        <row r="920">
          <cell r="M920" t="str">
            <v>MANABI - SUCRE - * CANOA</v>
          </cell>
        </row>
        <row r="921">
          <cell r="M921" t="str">
            <v>MANABI - SUCRE - *COJIMÍES</v>
          </cell>
        </row>
        <row r="922">
          <cell r="M922" t="str">
            <v>MANABI - SUCRE - CHARAPOTÓ</v>
          </cell>
        </row>
        <row r="923">
          <cell r="M923" t="str">
            <v>MANABI - SUCRE - *10 DE AGOSTO</v>
          </cell>
        </row>
        <row r="924">
          <cell r="M924" t="str">
            <v>MANABI - SUCRE - *JAMA</v>
          </cell>
        </row>
        <row r="925">
          <cell r="M925" t="str">
            <v>MANABI - SUCRE - *PEDERNALES</v>
          </cell>
        </row>
        <row r="926">
          <cell r="M926" t="str">
            <v>MANABI - SUCRE - SAN ISIDRO</v>
          </cell>
        </row>
        <row r="927">
          <cell r="M927" t="str">
            <v>MANABI - SUCRE - *SAN VICENTE</v>
          </cell>
        </row>
        <row r="928">
          <cell r="M928" t="str">
            <v>MANABI - TOSAGUA - TOSAGUA, CABECERA CANTONAL</v>
          </cell>
        </row>
        <row r="929">
          <cell r="M929" t="str">
            <v>MANABI - TOSAGUA - BACHILLERO</v>
          </cell>
        </row>
        <row r="930">
          <cell r="M930" t="str">
            <v>MANABI - TOSAGUA - ANGEL PEDRO GILER (LA ESTANCILLA)</v>
          </cell>
        </row>
        <row r="931">
          <cell r="M931" t="str">
            <v>MANABI - 24 DE MAYO - SUCRE, CABECERA CANTONAL</v>
          </cell>
        </row>
        <row r="932">
          <cell r="M932" t="str">
            <v>MANABI - 24 DE MAYO - BELLAVISTA</v>
          </cell>
        </row>
        <row r="933">
          <cell r="M933" t="str">
            <v>MANABI - 24 DE MAYO - NOBOA</v>
          </cell>
        </row>
        <row r="934">
          <cell r="M934" t="str">
            <v>MANABI - 24 DE MAYO - ARQ. SIXTO DURÁN BALLÉN</v>
          </cell>
        </row>
        <row r="935">
          <cell r="M935" t="str">
            <v>MANABI - PEDERNALES - PEDERNALES, CABECERA CANTONAL</v>
          </cell>
        </row>
        <row r="936">
          <cell r="M936" t="str">
            <v>MANABI - PEDERNALES - COJIMÍES</v>
          </cell>
        </row>
        <row r="937">
          <cell r="M937" t="str">
            <v>MANABI - PEDERNALES - 10 DE AGOSTO</v>
          </cell>
        </row>
        <row r="938">
          <cell r="M938" t="str">
            <v>MANABI - PEDERNALES - ATAHUALPA</v>
          </cell>
        </row>
        <row r="939">
          <cell r="M939" t="str">
            <v>MANABI - OLMEDO - OLMEDO, CABECERA CANTONAL</v>
          </cell>
        </row>
        <row r="940">
          <cell r="M940" t="str">
            <v>MANABI - PUERTO LÓPEZ - PUERTO LÓPEZ, CABECERA CANTONAL</v>
          </cell>
        </row>
        <row r="941">
          <cell r="M941" t="str">
            <v>MANABI - PUERTO LÓPEZ - MACHALILLA</v>
          </cell>
        </row>
        <row r="942">
          <cell r="M942" t="str">
            <v>MANABI - PUERTO LÓPEZ - SALANGO</v>
          </cell>
        </row>
        <row r="943">
          <cell r="M943" t="str">
            <v>MANABI - JAMA - JAMA, CABECERA CANTONAL</v>
          </cell>
        </row>
        <row r="944">
          <cell r="M944" t="str">
            <v>MANABI - JARAMIJÓ - JARAMIJÓ, CABECERA CANTONAL</v>
          </cell>
        </row>
        <row r="945">
          <cell r="M945" t="str">
            <v>MANABI - SAN VICENTE - SAN VICENTE, CABECERA CANTONAL</v>
          </cell>
        </row>
        <row r="946">
          <cell r="M946" t="str">
            <v>MANABI - SAN VICENTE - CANOA</v>
          </cell>
        </row>
        <row r="947">
          <cell r="M947" t="str">
            <v xml:space="preserve">MORONA - MORONA  - MACAS, CABECERA CANTONAL Y CAPITAL PROVINCIAL </v>
          </cell>
        </row>
        <row r="948">
          <cell r="M948" t="str">
            <v xml:space="preserve">MORONA - MORONA  - ALSHI (CAB. EN 9 DE OCTUBRE) </v>
          </cell>
        </row>
        <row r="949">
          <cell r="M949" t="str">
            <v>MORONA - MORONA  - *CHIGUAZA</v>
          </cell>
        </row>
        <row r="950">
          <cell r="M950" t="str">
            <v>MORONA - MORONA  - GENERAL PROAÑO</v>
          </cell>
        </row>
        <row r="951">
          <cell r="M951" t="str">
            <v xml:space="preserve">MORONA - MORONA  - *HUASAGA (CAB.EN WAMPUIK) </v>
          </cell>
        </row>
        <row r="952">
          <cell r="M952" t="str">
            <v>MORONA - MORONA  - *MACUMA</v>
          </cell>
        </row>
        <row r="953">
          <cell r="M953" t="str">
            <v>MORONA - MORONA  - SAN ISIDRO</v>
          </cell>
        </row>
        <row r="954">
          <cell r="M954" t="str">
            <v>MORONA - MORONA  - SEVILLA DON BOSCO</v>
          </cell>
        </row>
        <row r="955">
          <cell r="M955" t="str">
            <v>MORONA - MORONA  - SINAÍ</v>
          </cell>
        </row>
        <row r="956">
          <cell r="M956" t="str">
            <v>MORONA - MORONA  - *TAISHA</v>
          </cell>
        </row>
        <row r="957">
          <cell r="M957" t="str">
            <v>MORONA - MORONA  - ZUÑA (ZÚÑAC)</v>
          </cell>
        </row>
        <row r="958">
          <cell r="M958" t="str">
            <v>MORONA - MORONA  - *TUUTINENTZA</v>
          </cell>
        </row>
        <row r="959">
          <cell r="M959" t="str">
            <v>MORONA - MORONA  - CUCHAENTZA</v>
          </cell>
        </row>
        <row r="960">
          <cell r="M960" t="str">
            <v>MORONA - MORONA  - *SAN JOSÉ DE MORONA</v>
          </cell>
        </row>
        <row r="961">
          <cell r="M961" t="str">
            <v>MORONA - MORONA  - RÍO BLANCO</v>
          </cell>
        </row>
        <row r="962">
          <cell r="M962" t="str">
            <v>MORONA - GUALAQUIZA  - GUALAQUIZA, CABECERA CANTONAL</v>
          </cell>
        </row>
        <row r="963">
          <cell r="M963" t="str">
            <v>MORONA - GUALAQUIZA  - GUALAQUIZA</v>
          </cell>
        </row>
        <row r="964">
          <cell r="M964" t="str">
            <v>MORONA - GUALAQUIZA  - MERCEDES MOLINA</v>
          </cell>
        </row>
        <row r="965">
          <cell r="M965" t="str">
            <v xml:space="preserve">MORONA - GUALAQUIZA  - AMAZONAS (ROSARIO DE CUYES) </v>
          </cell>
        </row>
        <row r="966">
          <cell r="M966" t="str">
            <v>MORONA - GUALAQUIZA  - BERMEJOS</v>
          </cell>
        </row>
        <row r="967">
          <cell r="M967" t="str">
            <v>MORONA - GUALAQUIZA  - BOMBOIZA</v>
          </cell>
        </row>
        <row r="968">
          <cell r="M968" t="str">
            <v>MORONA - GUALAQUIZA  - CHIGÜINDA</v>
          </cell>
        </row>
        <row r="969">
          <cell r="M969" t="str">
            <v>MORONA - GUALAQUIZA  - EL ROSARIO</v>
          </cell>
        </row>
        <row r="970">
          <cell r="M970" t="str">
            <v>MORONA - GUALAQUIZA  - NUEVA TARQUI</v>
          </cell>
        </row>
        <row r="971">
          <cell r="M971" t="str">
            <v>MORONA - GUALAQUIZA  - SAN MIGUEL DE CUYES</v>
          </cell>
        </row>
        <row r="972">
          <cell r="M972" t="str">
            <v>MORONA - GUALAQUIZA  - EL IDEAL</v>
          </cell>
        </row>
        <row r="973">
          <cell r="M973" t="str">
            <v>MORONA - LIMÓN INDANZA  - GENERAL LEONIDAS PLAZA GUTIÉRREZ (LIMÓN), CABECERA CANTONAL</v>
          </cell>
        </row>
        <row r="974">
          <cell r="M974" t="str">
            <v>MORONA - LIMÓN INDANZA  - INDANZA</v>
          </cell>
        </row>
        <row r="975">
          <cell r="M975" t="str">
            <v>MORONA - LIMÓN INDANZA  - *PAN DE AZÚCAR</v>
          </cell>
        </row>
        <row r="976">
          <cell r="M976" t="str">
            <v>MORONA - LIMÓN INDANZA  - SAN ANTONIO (CAB. EN SAN ANTONIO CENTRO</v>
          </cell>
        </row>
        <row r="977">
          <cell r="M977" t="str">
            <v>MORONA - LIMÓN INDANZA  - *SAN CARLOS DE LIMÓN (SAN CARLOS DEL  ZAMORA)</v>
          </cell>
        </row>
        <row r="978">
          <cell r="M978" t="str">
            <v>MORONA - LIMÓN INDANZA  - *SAN JUAN BOSCO</v>
          </cell>
        </row>
        <row r="979">
          <cell r="M979" t="str">
            <v>MORONA - LIMÓN INDANZA  - SAN MIGUEL DE CONCHAY</v>
          </cell>
        </row>
        <row r="980">
          <cell r="M980" t="str">
            <v>MORONA - LIMÓN INDANZA  - SANTA SUSANA DE CHIVIAZA (CAB. EN CHIVIAZA)</v>
          </cell>
        </row>
        <row r="981">
          <cell r="M981" t="str">
            <v>MORONA - LIMÓN INDANZA  - YUNGANZA (CAB. EN EL ROSARIO)</v>
          </cell>
        </row>
        <row r="982">
          <cell r="M982" t="str">
            <v>MORONA - PALORA  - PALORA (METZERA),CABECERA CANTONAL</v>
          </cell>
        </row>
        <row r="983">
          <cell r="M983" t="str">
            <v>MORONA - PALORA  - ARAPICOS</v>
          </cell>
        </row>
        <row r="984">
          <cell r="M984" t="str">
            <v>MORONA - PALORA  - CUMANDÁ (CAB. EN COLONIA AGRÍCOLA SEVILLA DEL ORO)</v>
          </cell>
        </row>
        <row r="985">
          <cell r="M985" t="str">
            <v>MORONA - PALORA  - *HUAMBOYA</v>
          </cell>
        </row>
        <row r="986">
          <cell r="M986" t="str">
            <v>MORONA - PALORA  - SANGAY (CAB. EN NAYAMANACA)</v>
          </cell>
        </row>
        <row r="987">
          <cell r="M987" t="str">
            <v>MORONA - PALORA  - 16 DE AGOSTO</v>
          </cell>
        </row>
        <row r="988">
          <cell r="M988" t="str">
            <v>MORONA - SANTIAGO  - SANTIAGO DE MÉNDEZ, CABECERA CANTONAL</v>
          </cell>
        </row>
        <row r="989">
          <cell r="M989" t="str">
            <v>MORONA - SANTIAGO  - COPAL</v>
          </cell>
        </row>
        <row r="990">
          <cell r="M990" t="str">
            <v>MORONA - SANTIAGO  - CHUPIANZA</v>
          </cell>
        </row>
        <row r="991">
          <cell r="M991" t="str">
            <v>MORONA - SANTIAGO  - PATUCA</v>
          </cell>
        </row>
        <row r="992">
          <cell r="M992" t="str">
            <v xml:space="preserve">MORONA - SANTIAGO  - SAN LUIS DE EL ACHO (CAB. EN EL ACHO) </v>
          </cell>
        </row>
        <row r="993">
          <cell r="M993" t="str">
            <v>MORONA - SANTIAGO  - *SANTIAGO</v>
          </cell>
        </row>
        <row r="994">
          <cell r="M994" t="str">
            <v>MORONA - SANTIAGO  - TAYUZA</v>
          </cell>
        </row>
        <row r="995">
          <cell r="M995" t="str">
            <v>MORONA - SANTIAGO  - SAN FRANCISCO DE CHINIMBIMI</v>
          </cell>
        </row>
        <row r="996">
          <cell r="M996" t="str">
            <v>MORONA - SUCÚA  - SUCÚA, CABECERA CANTONAL</v>
          </cell>
        </row>
        <row r="997">
          <cell r="M997" t="str">
            <v>MORONA - SUCÚA  - ASUNCIÓN</v>
          </cell>
        </row>
        <row r="998">
          <cell r="M998" t="str">
            <v>MORONA - SUCÚA  - HUAMBI</v>
          </cell>
        </row>
        <row r="999">
          <cell r="M999" t="str">
            <v>MORONA - SUCÚA  - *LOGROÑO</v>
          </cell>
        </row>
        <row r="1000">
          <cell r="M1000" t="str">
            <v>MORONA - SUCÚA  - *YAUPI</v>
          </cell>
        </row>
        <row r="1001">
          <cell r="M1001" t="str">
            <v>MORONA - SUCÚA  - SANTA MARIANITA DE JESÚS</v>
          </cell>
        </row>
        <row r="1002">
          <cell r="M1002" t="str">
            <v>MORONA - HUAMBOYA - HUAMBOYA, CABECERA CANTONAL</v>
          </cell>
        </row>
        <row r="1003">
          <cell r="M1003" t="str">
            <v>MORONA - HUAMBOYA - CHIGUAZA</v>
          </cell>
        </row>
        <row r="1004">
          <cell r="M1004" t="str">
            <v>MORONA - HUAMBOYA - *PABLO SEXTO</v>
          </cell>
        </row>
        <row r="1005">
          <cell r="M1005" t="str">
            <v>MORONA - SAN JUAN BOSCO - SAN JUAN BOSCO, CABECERA CANTONAL</v>
          </cell>
        </row>
        <row r="1006">
          <cell r="M1006" t="str">
            <v>MORONA - SAN JUAN BOSCO - PAN DE AZÚCAR</v>
          </cell>
        </row>
        <row r="1007">
          <cell r="M1007" t="str">
            <v xml:space="preserve">MORONA - SAN JUAN BOSCO - SAN CARLOS DE LIMÓN  </v>
          </cell>
        </row>
        <row r="1008">
          <cell r="M1008" t="str">
            <v xml:space="preserve">MORONA - SAN JUAN BOSCO - SAN JACINTO DE WAKAMBEIS </v>
          </cell>
        </row>
        <row r="1009">
          <cell r="M1009" t="str">
            <v>MORONA - SAN JUAN BOSCO - SANTIAGO DE PANANZA</v>
          </cell>
        </row>
        <row r="1010">
          <cell r="M1010" t="str">
            <v>MORONA - TAISHA - TAISHA, CABECERA CANTONAL</v>
          </cell>
        </row>
        <row r="1011">
          <cell r="M1011" t="str">
            <v xml:space="preserve">MORONA - TAISHA - HUASAGA (CAB. EN WAMPUIK) </v>
          </cell>
        </row>
        <row r="1012">
          <cell r="M1012" t="str">
            <v xml:space="preserve">MORONA - TAISHA - MACUMA  </v>
          </cell>
        </row>
        <row r="1013">
          <cell r="M1013" t="str">
            <v xml:space="preserve">MORONA - TAISHA - TUUTINENTZA </v>
          </cell>
        </row>
        <row r="1014">
          <cell r="M1014" t="str">
            <v>MORONA - TAISHA - PUMPUENTSA</v>
          </cell>
        </row>
        <row r="1015">
          <cell r="M1015" t="str">
            <v>MORONA - LOGROÑO - LOGROÑO, CABECERA CANTONAL</v>
          </cell>
        </row>
        <row r="1016">
          <cell r="M1016" t="str">
            <v>MORONA - LOGROÑO - YAUPI</v>
          </cell>
        </row>
        <row r="1017">
          <cell r="M1017" t="str">
            <v>MORONA - LOGROÑO - SHIMPIS</v>
          </cell>
        </row>
        <row r="1018">
          <cell r="M1018" t="str">
            <v>MORONA - PABLO SEXTO - PABLO SEXTO, CABECERA CANTONAL</v>
          </cell>
        </row>
        <row r="1019">
          <cell r="M1019" t="str">
            <v>MORONA - TIWINTZA - SANTIAGO, CABECERA CANTONAL</v>
          </cell>
        </row>
        <row r="1020">
          <cell r="M1020" t="str">
            <v>MORONA - TIWINTZA - SAN JOSÉ DE MORONA</v>
          </cell>
        </row>
        <row r="1021">
          <cell r="M1021" t="str">
            <v>NAPO - TENA   - TENA, CABECERA CANTONAL Y CAPITAL PROVINCIAL</v>
          </cell>
        </row>
        <row r="1022">
          <cell r="M1022" t="str">
            <v>NAPO - TENA   - AHUANO</v>
          </cell>
        </row>
        <row r="1023">
          <cell r="M1023" t="str">
            <v xml:space="preserve">NAPO - TENA   - *CARLOS JULIO AROSEMENA TOLA (ZATZA-YACU) </v>
          </cell>
        </row>
        <row r="1024">
          <cell r="M1024" t="str">
            <v>NAPO - TENA   - CHONTAPUNTA</v>
          </cell>
        </row>
        <row r="1025">
          <cell r="M1025" t="str">
            <v>NAPO - TENA   - PANO</v>
          </cell>
        </row>
        <row r="1026">
          <cell r="M1026" t="str">
            <v>NAPO - TENA   - PUERTO MISAHUALLI</v>
          </cell>
        </row>
        <row r="1027">
          <cell r="M1027" t="str">
            <v>NAPO - TENA   - PUERTO NAPO</v>
          </cell>
        </row>
        <row r="1028">
          <cell r="M1028" t="str">
            <v>NAPO - TENA   - TÁLAG</v>
          </cell>
        </row>
        <row r="1029">
          <cell r="M1029" t="str">
            <v>NAPO - TENA   - SAN JUAN DE MUYUNA</v>
          </cell>
        </row>
        <row r="1030">
          <cell r="M1030" t="str">
            <v>NAPO - ARCHIDONA  - ARCHIDONA, CABECERA CANTONAL</v>
          </cell>
        </row>
        <row r="1031">
          <cell r="M1031" t="str">
            <v>NAPO - ARCHIDONA  - *AVILA</v>
          </cell>
        </row>
        <row r="1032">
          <cell r="M1032" t="str">
            <v>NAPO - ARCHIDONA  - COTUNDO</v>
          </cell>
        </row>
        <row r="1033">
          <cell r="M1033" t="str">
            <v>NAPO - ARCHIDONA  - *LORETO</v>
          </cell>
        </row>
        <row r="1034">
          <cell r="M1034" t="str">
            <v>NAPO - ARCHIDONA  - SAN PABLO DE USHPAYACU</v>
          </cell>
        </row>
        <row r="1035">
          <cell r="M1035" t="str">
            <v>NAPO - ARCHIDONA  - *PUERTO MURIALDO</v>
          </cell>
        </row>
        <row r="1036">
          <cell r="M1036" t="str">
            <v>NAPO - ARCHIDONA  - HATUN SUMAKU (eliminada)</v>
          </cell>
        </row>
        <row r="1037">
          <cell r="M1037" t="str">
            <v>NAPO - EL CHACO - EL CHACO, CABECERA CANTONAL</v>
          </cell>
        </row>
        <row r="1038">
          <cell r="M1038" t="str">
            <v xml:space="preserve">NAPO - EL CHACO - GONZALO DíAZ DE PINEDA (EL BOMBÓN) </v>
          </cell>
        </row>
        <row r="1039">
          <cell r="M1039" t="str">
            <v>NAPO - EL CHACO - LINARES</v>
          </cell>
        </row>
        <row r="1040">
          <cell r="M1040" t="str">
            <v>NAPO - EL CHACO - OYACACHI</v>
          </cell>
        </row>
        <row r="1041">
          <cell r="M1041" t="str">
            <v>NAPO - EL CHACO - SANTA ROSA</v>
          </cell>
        </row>
        <row r="1042">
          <cell r="M1042" t="str">
            <v>NAPO - EL CHACO - SARDINAS</v>
          </cell>
        </row>
        <row r="1043">
          <cell r="M1043" t="str">
            <v>NAPO - QUIJOS - BAEZA, CABECERA CANTONAL</v>
          </cell>
        </row>
        <row r="1044">
          <cell r="M1044" t="str">
            <v>NAPO - QUIJOS - COSANGA</v>
          </cell>
        </row>
        <row r="1045">
          <cell r="M1045" t="str">
            <v>NAPO - QUIJOS - CUYUJA</v>
          </cell>
        </row>
        <row r="1046">
          <cell r="M1046" t="str">
            <v>NAPO - QUIJOS - PAPALLACTA</v>
          </cell>
        </row>
        <row r="1047">
          <cell r="M1047" t="str">
            <v>NAPO - QUIJOS - SAN FRANCISCO DE BORJA (VIRGILIO DÁVILA)</v>
          </cell>
        </row>
        <row r="1048">
          <cell r="M1048" t="str">
            <v>NAPO - QUIJOS - *SAN JOSÉ DEL PAYAMINO</v>
          </cell>
        </row>
        <row r="1049">
          <cell r="M1049" t="str">
            <v>NAPO - QUIJOS - SUMACO</v>
          </cell>
        </row>
        <row r="1050">
          <cell r="M1050" t="str">
            <v>NAPO - CARLOS JULIO AROSEMENA TOLA - CARLOS JULIO AROSEMENA TOLA, CABECERA CANTONAL</v>
          </cell>
        </row>
        <row r="1051">
          <cell r="M1051" t="str">
            <v>PASTAZA - PASTAZA - PUYO, CABECERA CANTONAL Y CAPITAL PROVINCIAL</v>
          </cell>
        </row>
        <row r="1052">
          <cell r="M1052" t="str">
            <v>PASTAZA - PASTAZA - *ARAJUNO</v>
          </cell>
        </row>
        <row r="1053">
          <cell r="M1053" t="str">
            <v>PASTAZA - PASTAZA - CANELOS</v>
          </cell>
        </row>
        <row r="1054">
          <cell r="M1054" t="str">
            <v>PASTAZA - PASTAZA - *CURARAY</v>
          </cell>
        </row>
        <row r="1055">
          <cell r="M1055" t="str">
            <v>PASTAZA - PASTAZA - DIEZ  DE AGOSTO</v>
          </cell>
        </row>
        <row r="1056">
          <cell r="M1056" t="str">
            <v>PASTAZA - PASTAZA - FÁTIMA</v>
          </cell>
        </row>
        <row r="1057">
          <cell r="M1057" t="str">
            <v xml:space="preserve">PASTAZA - PASTAZA - MONTALVO (ANDOAS) </v>
          </cell>
        </row>
        <row r="1058">
          <cell r="M1058" t="str">
            <v>PASTAZA - PASTAZA - POMONA</v>
          </cell>
        </row>
        <row r="1059">
          <cell r="M1059" t="str">
            <v xml:space="preserve">PASTAZA - PASTAZA - RÍO CORRIENTES </v>
          </cell>
        </row>
        <row r="1060">
          <cell r="M1060" t="str">
            <v>PASTAZA - PASTAZA - RÍO TIGRE</v>
          </cell>
        </row>
        <row r="1061">
          <cell r="M1061" t="str">
            <v>PASTAZA - PASTAZA - *SANTA CLARA</v>
          </cell>
        </row>
        <row r="1062">
          <cell r="M1062" t="str">
            <v>PASTAZA - PASTAZA - SARAYACU</v>
          </cell>
        </row>
        <row r="1063">
          <cell r="M1063" t="str">
            <v>PASTAZA - PASTAZA - SIMÓN BOLÍVAR  (CAB. EN MUSHULLACTA)</v>
          </cell>
        </row>
        <row r="1064">
          <cell r="M1064" t="str">
            <v>PASTAZA - PASTAZA - TARQUI</v>
          </cell>
        </row>
        <row r="1065">
          <cell r="M1065" t="str">
            <v>PASTAZA - PASTAZA - TENIENTE HUGO ORTIZ</v>
          </cell>
        </row>
        <row r="1066">
          <cell r="M1066" t="str">
            <v>PASTAZA - PASTAZA - VERACRUZ (INDILLAMA) (CAB. EN INDILLAMA)</v>
          </cell>
        </row>
        <row r="1067">
          <cell r="M1067" t="str">
            <v>PASTAZA - PASTAZA - EL TRIUNFO</v>
          </cell>
        </row>
        <row r="1068">
          <cell r="M1068" t="str">
            <v>PASTAZA - MERA - MERA, CABECERA CANTONAL</v>
          </cell>
        </row>
        <row r="1069">
          <cell r="M1069" t="str">
            <v>PASTAZA - MERA - MADRE TIERRA</v>
          </cell>
        </row>
        <row r="1070">
          <cell r="M1070" t="str">
            <v>PASTAZA - MERA - SHELL</v>
          </cell>
        </row>
        <row r="1071">
          <cell r="M1071" t="str">
            <v>PASTAZA - SANTA CLARA - SANTA CLARA, CABECERA CANTONAL</v>
          </cell>
        </row>
        <row r="1072">
          <cell r="M1072" t="str">
            <v>PASTAZA - SANTA CLARA - SAN JOSÉ</v>
          </cell>
        </row>
        <row r="1073">
          <cell r="M1073" t="str">
            <v>PASTAZA - ARAJUNO - ARAJUNO, CABECERA CANTONAL</v>
          </cell>
        </row>
        <row r="1074">
          <cell r="M1074" t="str">
            <v>PASTAZA - ARAJUNO - CURARAY</v>
          </cell>
        </row>
        <row r="1075">
          <cell r="M1075" t="str">
            <v xml:space="preserve">PICHINCHA - QUITO - QUITO DISTRITO METROPOLITANO, CABECERA CANTONAL, CAPITAL PROVINCIAL Y </v>
          </cell>
        </row>
        <row r="1076">
          <cell r="M1076" t="str">
            <v>PICHINCHA - QUITO - BELISARIO QUEVEDO</v>
          </cell>
        </row>
        <row r="1077">
          <cell r="M1077" t="str">
            <v>PICHINCHA - QUITO - CARCELÉN</v>
          </cell>
        </row>
        <row r="1078">
          <cell r="M1078" t="str">
            <v>PICHINCHA - QUITO - CENTRO HISTÓRICO</v>
          </cell>
        </row>
        <row r="1079">
          <cell r="M1079" t="str">
            <v>PICHINCHA - QUITO - COCHAPAMBA</v>
          </cell>
        </row>
        <row r="1080">
          <cell r="M1080" t="str">
            <v>PICHINCHA - QUITO - COMITÉ DEL PUEBLO</v>
          </cell>
        </row>
        <row r="1081">
          <cell r="M1081" t="str">
            <v>PICHINCHA - QUITO - COTOCOLLAO</v>
          </cell>
        </row>
        <row r="1082">
          <cell r="M1082" t="str">
            <v>PICHINCHA - QUITO - CHILIBULO</v>
          </cell>
        </row>
        <row r="1083">
          <cell r="M1083" t="str">
            <v>PICHINCHA - QUITO - CHILLOGALLO</v>
          </cell>
        </row>
        <row r="1084">
          <cell r="M1084" t="str">
            <v>PICHINCHA - QUITO - CHIMBACALLE</v>
          </cell>
        </row>
        <row r="1085">
          <cell r="M1085" t="str">
            <v>PICHINCHA - QUITO - EL CONDADO</v>
          </cell>
        </row>
        <row r="1086">
          <cell r="M1086" t="str">
            <v>PICHINCHA - QUITO - GUAMANÍ</v>
          </cell>
        </row>
        <row r="1087">
          <cell r="M1087" t="str">
            <v>PICHINCHA - QUITO - IÑAQUITO</v>
          </cell>
        </row>
        <row r="1088">
          <cell r="M1088" t="str">
            <v>PICHINCHA - QUITO - ITCHIMBIA</v>
          </cell>
        </row>
        <row r="1089">
          <cell r="M1089" t="str">
            <v>PICHINCHA - QUITO - JIPIJAPA</v>
          </cell>
        </row>
        <row r="1090">
          <cell r="M1090" t="str">
            <v>PICHINCHA - QUITO - KENNEDY</v>
          </cell>
        </row>
        <row r="1091">
          <cell r="M1091" t="str">
            <v>PICHINCHA - QUITO - LA ARGELIA</v>
          </cell>
        </row>
        <row r="1092">
          <cell r="M1092" t="str">
            <v>PICHINCHA - QUITO - LA CONCEPCIÓN</v>
          </cell>
        </row>
        <row r="1093">
          <cell r="M1093" t="str">
            <v>PICHINCHA - QUITO - LA ECUATORIANA</v>
          </cell>
        </row>
        <row r="1094">
          <cell r="M1094" t="str">
            <v>PICHINCHA - QUITO - LA FERROVIARIA</v>
          </cell>
        </row>
        <row r="1095">
          <cell r="M1095" t="str">
            <v>PICHINCHA - QUITO - LA LIBERTAD</v>
          </cell>
        </row>
        <row r="1096">
          <cell r="M1096" t="str">
            <v>PICHINCHA - QUITO - LA MAGDALENA</v>
          </cell>
        </row>
        <row r="1097">
          <cell r="M1097" t="str">
            <v>PICHINCHA - QUITO - LA MENA</v>
          </cell>
        </row>
        <row r="1098">
          <cell r="M1098" t="str">
            <v>PICHINCHA - QUITO - MARISCAL SUCRE</v>
          </cell>
        </row>
        <row r="1099">
          <cell r="M1099" t="str">
            <v>PICHINCHA - QUITO - PONCEANO</v>
          </cell>
        </row>
        <row r="1100">
          <cell r="M1100" t="str">
            <v>PICHINCHA - QUITO - PUENGASÍ</v>
          </cell>
        </row>
        <row r="1101">
          <cell r="M1101" t="str">
            <v>PICHINCHA - QUITO - QUITUMBE</v>
          </cell>
        </row>
        <row r="1102">
          <cell r="M1102" t="str">
            <v>PICHINCHA - QUITO - RUMIPAMBA</v>
          </cell>
        </row>
        <row r="1103">
          <cell r="M1103" t="str">
            <v>PICHINCHA - QUITO - SAN BARTOLO</v>
          </cell>
        </row>
        <row r="1104">
          <cell r="M1104" t="str">
            <v>PICHINCHA - QUITO - SAN ISIDRO DEL INCA</v>
          </cell>
        </row>
        <row r="1105">
          <cell r="M1105" t="str">
            <v>PICHINCHA - QUITO - SAN JUAN</v>
          </cell>
        </row>
        <row r="1106">
          <cell r="M1106" t="str">
            <v>PICHINCHA - QUITO - SOLANDA</v>
          </cell>
        </row>
        <row r="1107">
          <cell r="M1107" t="str">
            <v>PICHINCHA - QUITO - TURUBAMBA</v>
          </cell>
        </row>
        <row r="1108">
          <cell r="M1108" t="str">
            <v>PICHINCHA - QUITO - ALANGASÍ</v>
          </cell>
        </row>
        <row r="1109">
          <cell r="M1109" t="str">
            <v>PICHINCHA - QUITO - AMAGUAÑA</v>
          </cell>
        </row>
        <row r="1110">
          <cell r="M1110" t="str">
            <v xml:space="preserve">PICHINCHA - QUITO - ATAHUALPA (HABASPAMBA) </v>
          </cell>
        </row>
        <row r="1111">
          <cell r="M1111" t="str">
            <v>PICHINCHA - QUITO - CALACALÍ</v>
          </cell>
        </row>
        <row r="1112">
          <cell r="M1112" t="str">
            <v xml:space="preserve">PICHINCHA - QUITO - CALDERÓN (CARAPUNGO) </v>
          </cell>
        </row>
        <row r="1113">
          <cell r="M1113" t="str">
            <v>PICHINCHA - QUITO - CONOCOTO</v>
          </cell>
        </row>
        <row r="1114">
          <cell r="M1114" t="str">
            <v>PICHINCHA - QUITO - CUMBAYÁ</v>
          </cell>
        </row>
        <row r="1115">
          <cell r="M1115" t="str">
            <v>PICHINCHA - QUITO - CHAVEZPAMBA</v>
          </cell>
        </row>
        <row r="1116">
          <cell r="M1116" t="str">
            <v xml:space="preserve">PICHINCHA - QUITO - CHECA (CHILPA) </v>
          </cell>
        </row>
        <row r="1117">
          <cell r="M1117" t="str">
            <v>PICHINCHA - QUITO - EL QUINCHE</v>
          </cell>
        </row>
        <row r="1118">
          <cell r="M1118" t="str">
            <v>PICHINCHA - QUITO - GUALEA</v>
          </cell>
        </row>
        <row r="1119">
          <cell r="M1119" t="str">
            <v>PICHINCHA - QUITO - GUANGOPOLO</v>
          </cell>
        </row>
        <row r="1120">
          <cell r="M1120" t="str">
            <v>PICHINCHA - QUITO - GUAYLLABAMBA</v>
          </cell>
        </row>
        <row r="1121">
          <cell r="M1121" t="str">
            <v>PICHINCHA - QUITO - LA MERCED</v>
          </cell>
        </row>
        <row r="1122">
          <cell r="M1122" t="str">
            <v>PICHINCHA - QUITO - LLANO CHICO</v>
          </cell>
        </row>
        <row r="1123">
          <cell r="M1123" t="str">
            <v>PICHINCHA - QUITO - LLOA</v>
          </cell>
        </row>
        <row r="1124">
          <cell r="M1124" t="str">
            <v>PICHINCHA - QUITO - *MINDO</v>
          </cell>
        </row>
        <row r="1125">
          <cell r="M1125" t="str">
            <v>PICHINCHA - QUITO - NANEGAL</v>
          </cell>
        </row>
        <row r="1126">
          <cell r="M1126" t="str">
            <v>PICHINCHA - QUITO - NANEGALITO</v>
          </cell>
        </row>
        <row r="1127">
          <cell r="M1127" t="str">
            <v>PICHINCHA - QUITO - NAYÓN</v>
          </cell>
        </row>
        <row r="1128">
          <cell r="M1128" t="str">
            <v>PICHINCHA - QUITO - NONO</v>
          </cell>
        </row>
        <row r="1129">
          <cell r="M1129" t="str">
            <v>PICHINCHA - QUITO - PACTO</v>
          </cell>
        </row>
        <row r="1130">
          <cell r="M1130" t="str">
            <v>PICHINCHA - QUITO - *PEDRO VICENTE MALDONADO</v>
          </cell>
        </row>
        <row r="1131">
          <cell r="M1131" t="str">
            <v>PICHINCHA - QUITO - PERUCHO</v>
          </cell>
        </row>
        <row r="1132">
          <cell r="M1132" t="str">
            <v>PICHINCHA - QUITO - PIFO</v>
          </cell>
        </row>
        <row r="1133">
          <cell r="M1133" t="str">
            <v>PICHINCHA - QUITO - PÍNTAG</v>
          </cell>
        </row>
        <row r="1134">
          <cell r="M1134" t="str">
            <v>PICHINCHA - QUITO - POMASQUI</v>
          </cell>
        </row>
        <row r="1135">
          <cell r="M1135" t="str">
            <v>PICHINCHA - QUITO - PUÉLLARO</v>
          </cell>
        </row>
        <row r="1136">
          <cell r="M1136" t="str">
            <v>PICHINCHA - QUITO - PUEMBO</v>
          </cell>
        </row>
        <row r="1137">
          <cell r="M1137" t="str">
            <v>PICHINCHA - QUITO - SAN ANTONIO</v>
          </cell>
        </row>
        <row r="1138">
          <cell r="M1138" t="str">
            <v>PICHINCHA - QUITO - SAN JOSÉ DE MINAS</v>
          </cell>
        </row>
        <row r="1139">
          <cell r="M1139" t="str">
            <v>PICHINCHA - QUITO - *SAN MIGUEL DE LOS BANCOS</v>
          </cell>
        </row>
        <row r="1140">
          <cell r="M1140" t="str">
            <v>PICHINCHA - QUITO - TABABELA</v>
          </cell>
        </row>
        <row r="1141">
          <cell r="M1141" t="str">
            <v>PICHINCHA - QUITO - TUMBACO</v>
          </cell>
        </row>
        <row r="1142">
          <cell r="M1142" t="str">
            <v>PICHINCHA - QUITO - YARUQUÍ</v>
          </cell>
        </row>
        <row r="1143">
          <cell r="M1143" t="str">
            <v>PICHINCHA - QUITO - ZÁMBIZA</v>
          </cell>
        </row>
        <row r="1144">
          <cell r="M1144" t="str">
            <v>PICHINCHA - QUITO - *PUERTO QUITO</v>
          </cell>
        </row>
        <row r="1145">
          <cell r="M1145" t="str">
            <v>PICHINCHA - CAYAMBE - CAYAMBE, CABECERA CANTONAL</v>
          </cell>
        </row>
        <row r="1146">
          <cell r="M1146" t="str">
            <v>PICHINCHA - CAYAMBE - AYORA</v>
          </cell>
        </row>
        <row r="1147">
          <cell r="M1147" t="str">
            <v>PICHINCHA - CAYAMBE - CAYAMBE</v>
          </cell>
        </row>
        <row r="1148">
          <cell r="M1148" t="str">
            <v>PICHINCHA - CAYAMBE - JUAN MONTALVO</v>
          </cell>
        </row>
        <row r="1149">
          <cell r="M1149" t="str">
            <v>PICHINCHA - CAYAMBE - ASCÁZUBI</v>
          </cell>
        </row>
        <row r="1150">
          <cell r="M1150" t="str">
            <v xml:space="preserve">PICHINCHA - CAYAMBE - CANGAHUA </v>
          </cell>
        </row>
        <row r="1151">
          <cell r="M1151" t="str">
            <v>PICHINCHA - CAYAMBE - OLMEDO (PESILLO)</v>
          </cell>
        </row>
        <row r="1152">
          <cell r="M1152" t="str">
            <v>PICHINCHA - CAYAMBE - OTÓN</v>
          </cell>
        </row>
        <row r="1153">
          <cell r="M1153" t="str">
            <v>PICHINCHA - CAYAMBE - SANTA ROSA DE CUZUBAMBA</v>
          </cell>
        </row>
        <row r="1154">
          <cell r="M1154" t="str">
            <v>PICHINCHA - CAYAMBE - SAN JOSE DE AYORA (eliminado)</v>
          </cell>
        </row>
        <row r="1155">
          <cell r="M1155" t="str">
            <v>PICHINCHA - MEJÍA - MACHACHI, CABECERA CANTONAL</v>
          </cell>
        </row>
        <row r="1156">
          <cell r="M1156" t="str">
            <v>PICHINCHA - MEJÍA - ALÓAG</v>
          </cell>
        </row>
        <row r="1157">
          <cell r="M1157" t="str">
            <v>PICHINCHA - MEJÍA - ALOASÍ</v>
          </cell>
        </row>
        <row r="1158">
          <cell r="M1158" t="str">
            <v>PICHINCHA - MEJÍA - CUTUGLAHUA</v>
          </cell>
        </row>
        <row r="1159">
          <cell r="M1159" t="str">
            <v>PICHINCHA - MEJÍA - EL CHAUPI</v>
          </cell>
        </row>
        <row r="1160">
          <cell r="M1160" t="str">
            <v>PICHINCHA - MEJÍA - MANUEL CORNEJO ASTORGA (TANDAPI)</v>
          </cell>
        </row>
        <row r="1161">
          <cell r="M1161" t="str">
            <v>PICHINCHA - MEJÍA - TAMBILLO</v>
          </cell>
        </row>
        <row r="1162">
          <cell r="M1162" t="str">
            <v>PICHINCHA - MEJÍA - UYUMBICHO</v>
          </cell>
        </row>
        <row r="1163">
          <cell r="M1163" t="str">
            <v>PICHINCHA - PEDRO MONCAYO - TABACUNDO, CABECERA CANTONAL</v>
          </cell>
        </row>
        <row r="1164">
          <cell r="M1164" t="str">
            <v>PICHINCHA - PEDRO MONCAYO - LA ESPERANZA</v>
          </cell>
        </row>
        <row r="1165">
          <cell r="M1165" t="str">
            <v>PICHINCHA - PEDRO MONCAYO - MALCHINGUÍ</v>
          </cell>
        </row>
        <row r="1166">
          <cell r="M1166" t="str">
            <v>PICHINCHA - PEDRO MONCAYO - TOCACHI</v>
          </cell>
        </row>
        <row r="1167">
          <cell r="M1167" t="str">
            <v>PICHINCHA - PEDRO MONCAYO - TUPIGACHI</v>
          </cell>
        </row>
        <row r="1168">
          <cell r="M1168" t="str">
            <v>PICHINCHA - RUMIÑAHUI - SANGOLQUI, CABECERA CANTONAL</v>
          </cell>
        </row>
        <row r="1169">
          <cell r="M1169" t="str">
            <v>PICHINCHA - RUMIÑAHUI - SANGOLQUÍ</v>
          </cell>
        </row>
        <row r="1170">
          <cell r="M1170" t="str">
            <v>PICHINCHA - RUMIÑAHUI - SAN PEDRO DE TABOADA</v>
          </cell>
        </row>
        <row r="1171">
          <cell r="M1171" t="str">
            <v>PICHINCHA - RUMIÑAHUI - SAN RAFAEL</v>
          </cell>
        </row>
        <row r="1172">
          <cell r="M1172" t="str">
            <v>PICHINCHA - RUMIÑAHUI - COTOGCHOA</v>
          </cell>
        </row>
        <row r="1173">
          <cell r="M1173" t="str">
            <v>PICHINCHA - RUMIÑAHUI - RUMIPAMBA</v>
          </cell>
        </row>
        <row r="1174">
          <cell r="M1174" t="str">
            <v>PICHINCHA - SAN MIGUEL DE LOS BANCOS - SAN MIGUEL DE LOS BANCOS , CABECERA CANTONAL</v>
          </cell>
        </row>
        <row r="1175">
          <cell r="M1175" t="str">
            <v>PICHINCHA - SAN MIGUEL DE LOS BANCOS - MINDO</v>
          </cell>
        </row>
        <row r="1176">
          <cell r="M1176" t="str">
            <v>PICHINCHA - SAN MIGUEL DE LOS BANCOS - *PEDRO VICENTE MALDONADO</v>
          </cell>
        </row>
        <row r="1177">
          <cell r="M1177" t="str">
            <v>PICHINCHA - SAN MIGUEL DE LOS BANCOS - *PUERTO QUITO</v>
          </cell>
        </row>
        <row r="1178">
          <cell r="M1178" t="str">
            <v>PICHINCHA - PEDRO VICENTE MALDONADO - PEDRO VICENTE MALDONADO, CABECERA CANTONAL</v>
          </cell>
        </row>
        <row r="1179">
          <cell r="M1179" t="str">
            <v>PICHINCHA - PUERTO QUITO - PUERTO QUITO, CABECERA CANTONAL</v>
          </cell>
        </row>
        <row r="1180">
          <cell r="M1180" t="str">
            <v xml:space="preserve"> TUNGURAHUA - AMBATO - AMBATO, CABECERA CANTONAL Y CAPITAL PROVINCIAL</v>
          </cell>
        </row>
        <row r="1181">
          <cell r="M1181" t="str">
            <v xml:space="preserve"> TUNGURAHUA - AMBATO - ATOCHA – FICOA</v>
          </cell>
        </row>
        <row r="1182">
          <cell r="M1182" t="str">
            <v xml:space="preserve"> TUNGURAHUA - AMBATO - CELIANO MONGE</v>
          </cell>
        </row>
        <row r="1183">
          <cell r="M1183" t="str">
            <v xml:space="preserve"> TUNGURAHUA - AMBATO - HUACHI CHICO</v>
          </cell>
        </row>
        <row r="1184">
          <cell r="M1184" t="str">
            <v xml:space="preserve"> TUNGURAHUA - AMBATO - HUACHI LORETO</v>
          </cell>
        </row>
        <row r="1185">
          <cell r="M1185" t="str">
            <v xml:space="preserve"> TUNGURAHUA - AMBATO - LA MERCED</v>
          </cell>
        </row>
        <row r="1186">
          <cell r="M1186" t="str">
            <v xml:space="preserve"> TUNGURAHUA - AMBATO - LA PENÍNSULA</v>
          </cell>
        </row>
        <row r="1187">
          <cell r="M1187" t="str">
            <v xml:space="preserve"> TUNGURAHUA - AMBATO - MATRIZ</v>
          </cell>
        </row>
        <row r="1188">
          <cell r="M1188" t="str">
            <v xml:space="preserve"> TUNGURAHUA - AMBATO - PISHILATA</v>
          </cell>
        </row>
        <row r="1189">
          <cell r="M1189" t="str">
            <v xml:space="preserve"> TUNGURAHUA - AMBATO - SAN FRANCISCO</v>
          </cell>
        </row>
        <row r="1190">
          <cell r="M1190" t="str">
            <v xml:space="preserve"> TUNGURAHUA - AMBATO - AMBATILLO</v>
          </cell>
        </row>
        <row r="1191">
          <cell r="M1191" t="str">
            <v xml:space="preserve"> TUNGURAHUA - AMBATO - ATAHUALPA (CHISALATA) </v>
          </cell>
        </row>
        <row r="1192">
          <cell r="M1192" t="str">
            <v xml:space="preserve"> TUNGURAHUA - AMBATO - AUGUSTO N. MARTÍNEZ (MUNDUGLEO)</v>
          </cell>
        </row>
        <row r="1193">
          <cell r="M1193" t="str">
            <v xml:space="preserve"> TUNGURAHUA - AMBATO - CONSTANTINO FERNÁNDEZ (CAB. EN CULLITAHUA)</v>
          </cell>
        </row>
        <row r="1194">
          <cell r="M1194" t="str">
            <v xml:space="preserve"> TUNGURAHUA - AMBATO - HUACHI GRANDE</v>
          </cell>
        </row>
        <row r="1195">
          <cell r="M1195" t="str">
            <v xml:space="preserve"> TUNGURAHUA - AMBATO - IZAMBA</v>
          </cell>
        </row>
        <row r="1196">
          <cell r="M1196" t="str">
            <v xml:space="preserve"> TUNGURAHUA - AMBATO - JUAN BENIGNO VELA</v>
          </cell>
        </row>
        <row r="1197">
          <cell r="M1197" t="str">
            <v xml:space="preserve"> TUNGURAHUA - AMBATO - MONTALVO</v>
          </cell>
        </row>
        <row r="1198">
          <cell r="M1198" t="str">
            <v xml:space="preserve"> TUNGURAHUA - AMBATO - PASA</v>
          </cell>
        </row>
        <row r="1199">
          <cell r="M1199" t="str">
            <v xml:space="preserve"> TUNGURAHUA - AMBATO - PICAIGUA</v>
          </cell>
        </row>
        <row r="1200">
          <cell r="M1200" t="str">
            <v xml:space="preserve"> TUNGURAHUA - AMBATO - PILAGÜÍN (PILAHÜÍN)</v>
          </cell>
        </row>
        <row r="1201">
          <cell r="M1201" t="str">
            <v xml:space="preserve"> TUNGURAHUA - AMBATO - QUISAPINCHA (QUIZAPINCHA)</v>
          </cell>
        </row>
        <row r="1202">
          <cell r="M1202" t="str">
            <v xml:space="preserve"> TUNGURAHUA - AMBATO - SAN BARTOLOMÉ DE PINLLOG</v>
          </cell>
        </row>
        <row r="1203">
          <cell r="M1203" t="str">
            <v xml:space="preserve"> TUNGURAHUA - AMBATO - SAN FERNANDO (PASA SAN FERNANDO)</v>
          </cell>
        </row>
        <row r="1204">
          <cell r="M1204" t="str">
            <v xml:space="preserve"> TUNGURAHUA - AMBATO - SANTA ROSA</v>
          </cell>
        </row>
        <row r="1205">
          <cell r="M1205" t="str">
            <v xml:space="preserve"> TUNGURAHUA - AMBATO - TOTORAS</v>
          </cell>
        </row>
        <row r="1206">
          <cell r="M1206" t="str">
            <v xml:space="preserve"> TUNGURAHUA - AMBATO - CUNCHIBAMBA</v>
          </cell>
        </row>
        <row r="1207">
          <cell r="M1207" t="str">
            <v xml:space="preserve"> TUNGURAHUA - AMBATO - UNAMUNCHO</v>
          </cell>
        </row>
        <row r="1208">
          <cell r="M1208" t="str">
            <v xml:space="preserve"> TUNGURAHUA - BAÑOS DE AGUA SANTA - BAÑOS DE AGUA SANTA, CABECERA CANTONAL</v>
          </cell>
        </row>
        <row r="1209">
          <cell r="M1209" t="str">
            <v xml:space="preserve"> TUNGURAHUA - BAÑOS DE AGUA SANTA - LLIGUA</v>
          </cell>
        </row>
        <row r="1210">
          <cell r="M1210" t="str">
            <v xml:space="preserve"> TUNGURAHUA - BAÑOS DE AGUA SANTA - RÍO NEGRO</v>
          </cell>
        </row>
        <row r="1211">
          <cell r="M1211" t="str">
            <v xml:space="preserve"> TUNGURAHUA - BAÑOS DE AGUA SANTA - RÍO VERDE</v>
          </cell>
        </row>
        <row r="1212">
          <cell r="M1212" t="str">
            <v xml:space="preserve"> TUNGURAHUA - BAÑOS DE AGUA SANTA - ULBA</v>
          </cell>
        </row>
        <row r="1213">
          <cell r="M1213" t="str">
            <v xml:space="preserve"> TUNGURAHUA - CEVALLOS - CEVALLOS, CABECERA CANTONAL</v>
          </cell>
        </row>
        <row r="1214">
          <cell r="M1214" t="str">
            <v xml:space="preserve"> TUNGURAHUA - MOCHA - MOCHA, CABECERA CANTONAL</v>
          </cell>
        </row>
        <row r="1215">
          <cell r="M1215" t="str">
            <v xml:space="preserve"> TUNGURAHUA - MOCHA - PINGUILÍ</v>
          </cell>
        </row>
        <row r="1216">
          <cell r="M1216" t="str">
            <v xml:space="preserve"> TUNGURAHUA - PATATE - PATATE, CABECERA CANTONAL</v>
          </cell>
        </row>
        <row r="1217">
          <cell r="M1217" t="str">
            <v xml:space="preserve"> TUNGURAHUA - PATATE - EL TRIUNFO</v>
          </cell>
        </row>
        <row r="1218">
          <cell r="M1218" t="str">
            <v xml:space="preserve"> TUNGURAHUA - PATATE - LOS ANDES (CAB. EN POATUG) </v>
          </cell>
        </row>
        <row r="1219">
          <cell r="M1219" t="str">
            <v xml:space="preserve"> TUNGURAHUA - PATATE - SUCRE (CAB. EN SUCRE-PATATE URCU)</v>
          </cell>
        </row>
        <row r="1220">
          <cell r="M1220" t="str">
            <v xml:space="preserve"> TUNGURAHUA - QUERO - QUERO, CABECERA CANTONAL</v>
          </cell>
        </row>
        <row r="1221">
          <cell r="M1221" t="str">
            <v xml:space="preserve"> TUNGURAHUA - QUERO - RUMIPAMBA</v>
          </cell>
        </row>
        <row r="1222">
          <cell r="M1222" t="str">
            <v xml:space="preserve"> TUNGURAHUA - QUERO - YANAYACU - MOCHAPATA (CAB. EN YANAYACU) </v>
          </cell>
        </row>
        <row r="1223">
          <cell r="M1223" t="str">
            <v xml:space="preserve"> TUNGURAHUA - SAN PEDRO DE PELILEO - PELILEO, CABECERA CANTONAL</v>
          </cell>
        </row>
        <row r="1224">
          <cell r="M1224" t="str">
            <v xml:space="preserve"> TUNGURAHUA - SAN PEDRO DE PELILEO - PELILEO</v>
          </cell>
        </row>
        <row r="1225">
          <cell r="M1225" t="str">
            <v xml:space="preserve"> TUNGURAHUA - SAN PEDRO DE PELILEO - PELILEO GRANDE</v>
          </cell>
        </row>
        <row r="1226">
          <cell r="M1226" t="str">
            <v xml:space="preserve"> TUNGURAHUA - SAN PEDRO DE PELILEO - BENÍTEZ (PACHANLICA) </v>
          </cell>
        </row>
        <row r="1227">
          <cell r="M1227" t="str">
            <v xml:space="preserve"> TUNGURAHUA - SAN PEDRO DE PELILEO - BOLÍVAR</v>
          </cell>
        </row>
        <row r="1228">
          <cell r="M1228" t="str">
            <v xml:space="preserve"> TUNGURAHUA - SAN PEDRO DE PELILEO - COTALÓ</v>
          </cell>
        </row>
        <row r="1229">
          <cell r="M1229" t="str">
            <v xml:space="preserve"> TUNGURAHUA - SAN PEDRO DE PELILEO - CHIQUICHA (CAB. EN CHIQUICHA GRANDE)</v>
          </cell>
        </row>
        <row r="1230">
          <cell r="M1230" t="str">
            <v xml:space="preserve"> TUNGURAHUA - SAN PEDRO DE PELILEO - EL ROSARIO (RUMICHACA) </v>
          </cell>
        </row>
        <row r="1231">
          <cell r="M1231" t="str">
            <v xml:space="preserve"> TUNGURAHUA - SAN PEDRO DE PELILEO - GARCÍA MORENO (CHUMAQUI)</v>
          </cell>
        </row>
        <row r="1232">
          <cell r="M1232" t="str">
            <v xml:space="preserve"> TUNGURAHUA - SAN PEDRO DE PELILEO - GUAMBALÓ (HUAMBALÓ)</v>
          </cell>
        </row>
        <row r="1233">
          <cell r="M1233" t="str">
            <v xml:space="preserve"> TUNGURAHUA - SAN PEDRO DE PELILEO - SALASACA</v>
          </cell>
        </row>
        <row r="1234">
          <cell r="M1234" t="str">
            <v xml:space="preserve"> TUNGURAHUA - SANTIAGO DE PÍLLARO - PÍLLARO, CABECERA CANTONAL</v>
          </cell>
        </row>
        <row r="1235">
          <cell r="M1235" t="str">
            <v xml:space="preserve"> TUNGURAHUA - SANTIAGO DE PÍLLARO - CIUDAD NUEVA</v>
          </cell>
        </row>
        <row r="1236">
          <cell r="M1236" t="str">
            <v xml:space="preserve"> TUNGURAHUA - SANTIAGO DE PÍLLARO - PÍLLARO</v>
          </cell>
        </row>
        <row r="1237">
          <cell r="M1237" t="str">
            <v xml:space="preserve"> TUNGURAHUA - SANTIAGO DE PÍLLARO - BAQUERIZO MORENO</v>
          </cell>
        </row>
        <row r="1238">
          <cell r="M1238" t="str">
            <v xml:space="preserve"> TUNGURAHUA - SANTIAGO DE PÍLLARO - EMILIO MARÍA TERÁN (RUMIPAMBA)</v>
          </cell>
        </row>
        <row r="1239">
          <cell r="M1239" t="str">
            <v xml:space="preserve"> TUNGURAHUA - SANTIAGO DE PÍLLARO - MARCOS ESPINEL (CHACATA) </v>
          </cell>
        </row>
        <row r="1240">
          <cell r="M1240" t="str">
            <v xml:space="preserve"> TUNGURAHUA - SANTIAGO DE PÍLLARO - PRESIDENTE URBINA (CHAGRAPAMBA -PATZUCUL)</v>
          </cell>
        </row>
        <row r="1241">
          <cell r="M1241" t="str">
            <v xml:space="preserve"> TUNGURAHUA - SANTIAGO DE PÍLLARO - SAN ANDRÉS</v>
          </cell>
        </row>
        <row r="1242">
          <cell r="M1242" t="str">
            <v xml:space="preserve"> TUNGURAHUA - SANTIAGO DE PÍLLARO - SAN JOSÉ DE POALÓ</v>
          </cell>
        </row>
        <row r="1243">
          <cell r="M1243" t="str">
            <v xml:space="preserve"> TUNGURAHUA - SANTIAGO DE PÍLLARO - SAN MIGUELITO</v>
          </cell>
        </row>
        <row r="1244">
          <cell r="M1244" t="str">
            <v xml:space="preserve"> TUNGURAHUA - TISALEO - TISALEO, CABECERA CANTONAL</v>
          </cell>
        </row>
        <row r="1245">
          <cell r="M1245" t="str">
            <v xml:space="preserve"> TUNGURAHUA - TISALEO - QUINCHICOTO</v>
          </cell>
        </row>
        <row r="1246">
          <cell r="M1246" t="str">
            <v>ZAMORA - ZAMORA - ZAMORA, CABECERA CANTONAL Y CAPITAL PROVINCIAL</v>
          </cell>
        </row>
        <row r="1247">
          <cell r="M1247" t="str">
            <v>ZAMORA - ZAMORA - EL LIMÓN</v>
          </cell>
        </row>
        <row r="1248">
          <cell r="M1248" t="str">
            <v>ZAMORA - ZAMORA - ZAMORA</v>
          </cell>
        </row>
        <row r="1249">
          <cell r="M1249" t="str">
            <v>ZAMORA - ZAMORA - CUMBARATZA</v>
          </cell>
        </row>
        <row r="1250">
          <cell r="M1250" t="str">
            <v>ZAMORA - ZAMORA - GUADALUPE</v>
          </cell>
        </row>
        <row r="1251">
          <cell r="M1251" t="str">
            <v>ZAMORA - ZAMORA - IMBANA (LA VICTORIA DE IMBANA)</v>
          </cell>
        </row>
        <row r="1252">
          <cell r="M1252" t="str">
            <v>ZAMORA - ZAMORA - *PAQUISHA</v>
          </cell>
        </row>
        <row r="1253">
          <cell r="M1253" t="str">
            <v>ZAMORA - ZAMORA - SABANILLA</v>
          </cell>
        </row>
        <row r="1254">
          <cell r="M1254" t="str">
            <v>ZAMORA - ZAMORA - TIMBARA</v>
          </cell>
        </row>
        <row r="1255">
          <cell r="M1255" t="str">
            <v>ZAMORA - ZAMORA - *ZUMBI</v>
          </cell>
        </row>
        <row r="1256">
          <cell r="M1256" t="str">
            <v>ZAMORA - ZAMORA - SAN CARLOS DE LAS MINAS</v>
          </cell>
        </row>
        <row r="1257">
          <cell r="M1257" t="str">
            <v>ZAMORA - CHINCHIPE - ZUMBA, CABECERA CANTONAL</v>
          </cell>
        </row>
        <row r="1258">
          <cell r="M1258" t="str">
            <v>ZAMORA - CHINCHIPE - CHITO</v>
          </cell>
        </row>
        <row r="1259">
          <cell r="M1259" t="str">
            <v>ZAMORA - CHINCHIPE - EL CHORRO</v>
          </cell>
        </row>
        <row r="1260">
          <cell r="M1260" t="str">
            <v>ZAMORA - CHINCHIPE - *EL PORVENIR DEL CARMEN</v>
          </cell>
        </row>
        <row r="1261">
          <cell r="M1261" t="str">
            <v>ZAMORA - CHINCHIPE - LA CHONTA</v>
          </cell>
        </row>
        <row r="1262">
          <cell r="M1262" t="str">
            <v>ZAMORA - CHINCHIPE - *PALANDA</v>
          </cell>
        </row>
        <row r="1263">
          <cell r="M1263" t="str">
            <v>ZAMORA - CHINCHIPE - PUCAPAMBA</v>
          </cell>
        </row>
        <row r="1264">
          <cell r="M1264" t="str">
            <v>ZAMORA - CHINCHIPE - *SAN FRANCISCO DEL VERGEL</v>
          </cell>
        </row>
        <row r="1265">
          <cell r="M1265" t="str">
            <v>ZAMORA - CHINCHIPE - *VALLADOLID</v>
          </cell>
        </row>
        <row r="1266">
          <cell r="M1266" t="str">
            <v>ZAMORA - CHINCHIPE - SAN ANDRÉS</v>
          </cell>
        </row>
        <row r="1267">
          <cell r="M1267" t="str">
            <v>ZAMORA - NANGARITZA - GUAYZIMI, CABECERA CANTONAL</v>
          </cell>
        </row>
        <row r="1268">
          <cell r="M1268" t="str">
            <v>ZAMORA - NANGARITZA - ZURMI</v>
          </cell>
        </row>
        <row r="1269">
          <cell r="M1269" t="str">
            <v>ZAMORA - NANGARITZA - NUEVO PARAÍSO</v>
          </cell>
        </row>
        <row r="1270">
          <cell r="M1270" t="str">
            <v>ZAMORA - YACUAMBÍ - 28 DE MAYO (SAN JOSÉ DE YACUAMBI), CABECERA CANTONAL</v>
          </cell>
        </row>
        <row r="1271">
          <cell r="M1271" t="str">
            <v>ZAMORA - YACUAMBÍ - LA PAZ</v>
          </cell>
        </row>
        <row r="1272">
          <cell r="M1272" t="str">
            <v>ZAMORA - YACUAMBÍ - TUTUPALI</v>
          </cell>
        </row>
        <row r="1273">
          <cell r="M1273" t="str">
            <v>ZAMORA - YANTZAZA - YANTZAZA (YANZATZA), CABECERA CANTONAL</v>
          </cell>
        </row>
        <row r="1274">
          <cell r="M1274" t="str">
            <v>ZAMORA - YANTZAZA - CHICAÑA</v>
          </cell>
        </row>
        <row r="1275">
          <cell r="M1275" t="str">
            <v>ZAMORA - YANTZAZA - *EL PANGUI</v>
          </cell>
        </row>
        <row r="1276">
          <cell r="M1276" t="str">
            <v>ZAMORA - YANTZAZA - LOS ENCUENTROS</v>
          </cell>
        </row>
        <row r="1277">
          <cell r="M1277" t="str">
            <v>ZAMORA - EL PANGUI - EL PANGUI, CABECERA CANTONAL</v>
          </cell>
        </row>
        <row r="1278">
          <cell r="M1278" t="str">
            <v xml:space="preserve">ZAMORA - EL PANGUI - EL GUISME </v>
          </cell>
        </row>
        <row r="1279">
          <cell r="M1279" t="str">
            <v>ZAMORA - EL PANGUI - PACHICUTZA</v>
          </cell>
        </row>
        <row r="1280">
          <cell r="M1280" t="str">
            <v>ZAMORA - EL PANGUI - TUNDAYME</v>
          </cell>
        </row>
        <row r="1281">
          <cell r="M1281" t="str">
            <v>ZAMORA - CENTINELA DEL CÓNDOR - ZUMBI, CABECERA CANTONAL</v>
          </cell>
        </row>
        <row r="1282">
          <cell r="M1282" t="str">
            <v xml:space="preserve">ZAMORA - CENTINELA DEL CÓNDOR - *PAQUISHA </v>
          </cell>
        </row>
        <row r="1283">
          <cell r="M1283" t="str">
            <v>ZAMORA - CENTINELA DEL CÓNDOR - TRIUNFO-DORADO</v>
          </cell>
        </row>
        <row r="1284">
          <cell r="M1284" t="str">
            <v>ZAMORA - CENTINELA DEL CÓNDOR - PANGUINTZA</v>
          </cell>
        </row>
        <row r="1285">
          <cell r="M1285" t="str">
            <v>ZAMORA - PALANDA - PALANDA, CABECERA CANTONAL</v>
          </cell>
        </row>
        <row r="1286">
          <cell r="M1286" t="str">
            <v>ZAMORA - PALANDA - EL PORVENIR DEL CARMEN</v>
          </cell>
        </row>
        <row r="1287">
          <cell r="M1287" t="str">
            <v>ZAMORA - PALANDA - SAN FRANCISCO DEL VERGEL</v>
          </cell>
        </row>
        <row r="1288">
          <cell r="M1288" t="str">
            <v>ZAMORA - PALANDA - VALLADOLID</v>
          </cell>
        </row>
        <row r="1289">
          <cell r="M1289" t="str">
            <v>ZAMORA - PALANDA - LA CANELA</v>
          </cell>
        </row>
        <row r="1290">
          <cell r="M1290" t="str">
            <v>ZAMORA - PAQUISHA - PAQUISHA, CABECERA CANTONAL</v>
          </cell>
        </row>
        <row r="1291">
          <cell r="M1291" t="str">
            <v>ZAMORA - PAQUISHA - BELLAVISTA</v>
          </cell>
        </row>
        <row r="1292">
          <cell r="M1292" t="str">
            <v>ZAMORA - PAQUISHA - NUEVO QUITO</v>
          </cell>
        </row>
        <row r="1293">
          <cell r="M1293" t="str">
            <v>GALAPAGOS - SAN CRISTÓBAL - PUERTO BAQUERIZO MORENO, CABECERA CANTONAL Y CAPITAL PROVINCIA</v>
          </cell>
        </row>
        <row r="1294">
          <cell r="M1294" t="str">
            <v>GALAPAGOS - SAN CRISTÓBAL - EL PROGRESO</v>
          </cell>
        </row>
        <row r="1295">
          <cell r="M1295" t="str">
            <v>GALAPAGOS - SAN CRISTÓBAL - ISLA SANTA MARÍA (FLOREANA) (CAB. EN  PTO. VELASCO IBARRA)</v>
          </cell>
        </row>
        <row r="1296">
          <cell r="M1296" t="str">
            <v>GALAPAGOS - ISABELA - PUERTO VILLAMIL, CABECERA CANTONAL</v>
          </cell>
        </row>
        <row r="1297">
          <cell r="M1297" t="str">
            <v>GALAPAGOS - ISABELA - TOMÁS DE BERLANGA (SANTO TOMÁS)</v>
          </cell>
        </row>
        <row r="1298">
          <cell r="M1298" t="str">
            <v>GALAPAGOS - SANTA CRUZ - PUERTO AYORA, CABECERA CANTONAL</v>
          </cell>
        </row>
        <row r="1299">
          <cell r="M1299" t="str">
            <v>GALAPAGOS - SANTA CRUZ - BELLAVISTA</v>
          </cell>
        </row>
        <row r="1300">
          <cell r="M1300" t="str">
            <v>GALAPAGOS - SANTA CRUZ - SANTA ROSA (INCLUYE LA ISLA BALTRA)</v>
          </cell>
        </row>
        <row r="1301">
          <cell r="M1301" t="str">
            <v>SUCUMBIOS - LAGO AGRIO - NUEVA LOJA, CABECERA CANTONAL Y CAPITAL PROVINCIAL</v>
          </cell>
        </row>
        <row r="1302">
          <cell r="M1302" t="str">
            <v>SUCUMBIOS - LAGO AGRIO - *CUYABENO</v>
          </cell>
        </row>
        <row r="1303">
          <cell r="M1303" t="str">
            <v>SUCUMBIOS - LAGO AGRIO - DURENO</v>
          </cell>
        </row>
        <row r="1304">
          <cell r="M1304" t="str">
            <v>SUCUMBIOS - LAGO AGRIO - GENERAL FARFÁN</v>
          </cell>
        </row>
        <row r="1305">
          <cell r="M1305" t="str">
            <v>SUCUMBIOS - LAGO AGRIO - *TARAPOA</v>
          </cell>
        </row>
        <row r="1306">
          <cell r="M1306" t="str">
            <v>SUCUMBIOS - LAGO AGRIO - EL ENO</v>
          </cell>
        </row>
        <row r="1307">
          <cell r="M1307" t="str">
            <v>SUCUMBIOS - LAGO AGRIO - PACAYACU</v>
          </cell>
        </row>
        <row r="1308">
          <cell r="M1308" t="str">
            <v>SUCUMBIOS - LAGO AGRIO - JAMBELÍ</v>
          </cell>
        </row>
        <row r="1309">
          <cell r="M1309" t="str">
            <v>SUCUMBIOS - LAGO AGRIO - SANTA CECILIA</v>
          </cell>
        </row>
        <row r="1310">
          <cell r="M1310" t="str">
            <v>SUCUMBIOS - LAGO AGRIO - *AGUAS NEGRAS</v>
          </cell>
        </row>
        <row r="1311">
          <cell r="M1311" t="str">
            <v>SUCUMBIOS - LAGO AGRIO - 10 DE AGOSTO (eliminado)</v>
          </cell>
        </row>
        <row r="1312">
          <cell r="M1312" t="str">
            <v>SUCUMBIOS - GONZALO PIZARRO - *EL DORADO DE CASCALES, LUMBAQUÍ, CABECERA CANTONAL</v>
          </cell>
        </row>
        <row r="1313">
          <cell r="M1313" t="str">
            <v xml:space="preserve">SUCUMBIOS - GONZALO PIZARRO - EL REVENTADOR   </v>
          </cell>
        </row>
        <row r="1314">
          <cell r="M1314" t="str">
            <v xml:space="preserve">SUCUMBIOS - GONZALO PIZARRO - GONZALO PIZARRO </v>
          </cell>
        </row>
        <row r="1315">
          <cell r="M1315" t="str">
            <v>SUCUMBIOS - GONZALO PIZARRO - *LUMBAQUÍ</v>
          </cell>
        </row>
        <row r="1316">
          <cell r="M1316" t="str">
            <v>SUCUMBIOS - GONZALO PIZARRO - PUERTO LIBRE</v>
          </cell>
        </row>
        <row r="1317">
          <cell r="M1317" t="str">
            <v>SUCUMBIOS - GONZALO PIZARRO - *SANTA ROSA DE SUCUMBÍOS</v>
          </cell>
        </row>
        <row r="1318">
          <cell r="M1318" t="str">
            <v>SUCUMBIOS - PUTUMAYO - PUERTO EL CARMEN DEL PUTUMAYO, CABECERA CANTONAL</v>
          </cell>
        </row>
        <row r="1319">
          <cell r="M1319" t="str">
            <v>SUCUMBIOS - PUTUMAYO - PALMA ROJA</v>
          </cell>
        </row>
        <row r="1320">
          <cell r="M1320" t="str">
            <v>SUCUMBIOS - PUTUMAYO - PUERTO BOLÍVAR (PUERTO MONTÚFAR)</v>
          </cell>
        </row>
        <row r="1321">
          <cell r="M1321" t="str">
            <v>SUCUMBIOS - PUTUMAYO - PUERTO RODRÍGUEZ</v>
          </cell>
        </row>
        <row r="1322">
          <cell r="M1322" t="str">
            <v>SUCUMBIOS - PUTUMAYO - SANTA ELENA</v>
          </cell>
        </row>
        <row r="1323">
          <cell r="M1323" t="str">
            <v>SUCUMBIOS - SHUSHUFINDI - SHUSHUFINDI, CABECERA CANTONAL</v>
          </cell>
        </row>
        <row r="1324">
          <cell r="M1324" t="str">
            <v>SUCUMBIOS - SHUSHUFINDI - LIMONCOCHA</v>
          </cell>
        </row>
        <row r="1325">
          <cell r="M1325" t="str">
            <v>SUCUMBIOS - SHUSHUFINDI - PAÑACOCHA</v>
          </cell>
        </row>
        <row r="1326">
          <cell r="M1326" t="str">
            <v>SUCUMBIOS - SHUSHUFINDI - SAN ROQUE (CAB. EN SAN VICENTE)</v>
          </cell>
        </row>
        <row r="1327">
          <cell r="M1327" t="str">
            <v>SUCUMBIOS - SHUSHUFINDI - SAN PEDRO DE LOS COFANES</v>
          </cell>
        </row>
        <row r="1328">
          <cell r="M1328" t="str">
            <v>SUCUMBIOS - SHUSHUFINDI - SIETE DE JULIO</v>
          </cell>
        </row>
        <row r="1329">
          <cell r="M1329" t="str">
            <v>SUCUMBIOS - SUCUMBÍOS - LA BONITA, CABECERA CANTONAL</v>
          </cell>
        </row>
        <row r="1330">
          <cell r="M1330" t="str">
            <v>SUCUMBIOS - SUCUMBÍOS - EL PLAYÓN DE SAN FRANCISCO</v>
          </cell>
        </row>
        <row r="1331">
          <cell r="M1331" t="str">
            <v>SUCUMBIOS - SUCUMBÍOS - LA SOFÍA</v>
          </cell>
        </row>
        <row r="1332">
          <cell r="M1332" t="str">
            <v>SUCUMBIOS - SUCUMBÍOS - ROSA FLORIDA</v>
          </cell>
        </row>
        <row r="1333">
          <cell r="M1333" t="str">
            <v>SUCUMBIOS - SUCUMBÍOS - SANTA BÁRBARA</v>
          </cell>
        </row>
        <row r="1334">
          <cell r="M1334" t="str">
            <v>SUCUMBIOS - CASCALES - EL DORADO DE CASCALES, CABECERA CANTONAL</v>
          </cell>
        </row>
        <row r="1335">
          <cell r="M1335" t="str">
            <v>SUCUMBIOS - CASCALES - SANTA ROSA DE SUCUMBÍOS</v>
          </cell>
        </row>
        <row r="1336">
          <cell r="M1336" t="str">
            <v>SUCUMBIOS - CASCALES - SEVILLA</v>
          </cell>
        </row>
        <row r="1337">
          <cell r="M1337" t="str">
            <v>SUCUMBIOS - CUYABENO - TARAPOA , CABECERA CANTONAL</v>
          </cell>
        </row>
        <row r="1338">
          <cell r="M1338" t="str">
            <v>SUCUMBIOS - CUYABENO - CUYABENO</v>
          </cell>
        </row>
        <row r="1339">
          <cell r="M1339" t="str">
            <v>SUCUMBIOS - CUYABENO - AGUAS NEGRAS</v>
          </cell>
        </row>
        <row r="1340">
          <cell r="M1340" t="str">
            <v>ORELLANA - ORELLANA - PUERTO FRANCISCO DE ORELLANA (EL COCA),CABECERA CANTONAL Y CAPITAL P</v>
          </cell>
        </row>
        <row r="1341">
          <cell r="M1341" t="str">
            <v>ORELLANA - ORELLANA - DAYUMA</v>
          </cell>
        </row>
        <row r="1342">
          <cell r="M1342" t="str">
            <v>ORELLANA - ORELLANA - TARACOA (NUEVA ESPERANZA: YUCA)</v>
          </cell>
        </row>
        <row r="1343">
          <cell r="M1343" t="str">
            <v>ORELLANA - ORELLANA - ALEJANDRO LABAKA</v>
          </cell>
        </row>
        <row r="1344">
          <cell r="M1344" t="str">
            <v>ORELLANA - ORELLANA - EL DORADO</v>
          </cell>
        </row>
        <row r="1345">
          <cell r="M1345" t="str">
            <v>ORELLANA - ORELLANA - EL EDÉN</v>
          </cell>
        </row>
        <row r="1346">
          <cell r="M1346" t="str">
            <v>ORELLANA - ORELLANA - GARCÍA MORENO</v>
          </cell>
        </row>
        <row r="1347">
          <cell r="M1347" t="str">
            <v>ORELLANA - ORELLANA - INÉS ARANGO (CAB. EN WESTERN)</v>
          </cell>
        </row>
        <row r="1348">
          <cell r="M1348" t="str">
            <v>ORELLANA - ORELLANA - LA BELLEZA</v>
          </cell>
        </row>
        <row r="1349">
          <cell r="M1349" t="str">
            <v>ORELLANA - ORELLANA - NUEVO PARAÍSO (CAB. EN UNIÓN CHIMBORAZO)</v>
          </cell>
        </row>
        <row r="1350">
          <cell r="M1350" t="str">
            <v>ORELLANA - ORELLANA - SAN JOSÉ DE GUAYUSA</v>
          </cell>
        </row>
        <row r="1351">
          <cell r="M1351" t="str">
            <v>ORELLANA - ORELLANA - SAN LUIS DE ARMENIA</v>
          </cell>
        </row>
        <row r="1352">
          <cell r="M1352" t="str">
            <v>ORELLANA - AGUARICO - NUEVO ROCAFUERTE, CABECERA CANTONAL</v>
          </cell>
        </row>
        <row r="1353">
          <cell r="M1353" t="str">
            <v>ORELLANA - AGUARICO - CAPITÁN AUGUSTO RIVADENEYRA</v>
          </cell>
        </row>
        <row r="1354">
          <cell r="M1354" t="str">
            <v>ORELLANA - AGUARICO - CONONACO</v>
          </cell>
        </row>
        <row r="1355">
          <cell r="M1355" t="str">
            <v>ORELLANA - AGUARICO - SANTA MARÍA DE HUIRIRIMA</v>
          </cell>
        </row>
        <row r="1356">
          <cell r="M1356" t="str">
            <v>ORELLANA - AGUARICO - TIPUTINI</v>
          </cell>
        </row>
        <row r="1357">
          <cell r="M1357" t="str">
            <v>ORELLANA - AGUARICO - YASUNÍ</v>
          </cell>
        </row>
        <row r="1358">
          <cell r="M1358" t="str">
            <v>ORELLANA - LA JOYA DE LOS SACHAS - LA JOYA DE LOS SACHAS, CABECERA CANTONAL</v>
          </cell>
        </row>
        <row r="1359">
          <cell r="M1359" t="str">
            <v>ORELLANA - LA JOYA DE LOS SACHAS - ENOKANQUI</v>
          </cell>
        </row>
        <row r="1360">
          <cell r="M1360" t="str">
            <v>ORELLANA - LA JOYA DE LOS SACHAS - POMPEYA</v>
          </cell>
        </row>
        <row r="1361">
          <cell r="M1361" t="str">
            <v>ORELLANA - LA JOYA DE LOS SACHAS - SAN CARLOS</v>
          </cell>
        </row>
        <row r="1362">
          <cell r="M1362" t="str">
            <v>ORELLANA - LA JOYA DE LOS SACHAS - SAN SEBASTIÁN DEL COCA</v>
          </cell>
        </row>
        <row r="1363">
          <cell r="M1363" t="str">
            <v>ORELLANA - LA JOYA DE LOS SACHAS - LAGO SAN PEDRO</v>
          </cell>
        </row>
        <row r="1364">
          <cell r="M1364" t="str">
            <v>ORELLANA - LA JOYA DE LOS SACHAS - RUMIPAMBA</v>
          </cell>
        </row>
        <row r="1365">
          <cell r="M1365" t="str">
            <v>ORELLANA - LA JOYA DE LOS SACHAS - TRES DE NOVIEMBRE</v>
          </cell>
        </row>
        <row r="1366">
          <cell r="M1366" t="str">
            <v>ORELLANA - LA JOYA DE LOS SACHAS - UNIÓN MILAGREÑA</v>
          </cell>
        </row>
        <row r="1367">
          <cell r="M1367" t="str">
            <v>ORELLANA - LORETO - LORETO, CABECERA CANTONAL</v>
          </cell>
        </row>
        <row r="1368">
          <cell r="M1368" t="str">
            <v xml:space="preserve">ORELLANA - LORETO - AVILA (CAB. EN HUIRUNO) </v>
          </cell>
        </row>
        <row r="1369">
          <cell r="M1369" t="str">
            <v>ORELLANA - LORETO - PUERTO MURIALDO</v>
          </cell>
        </row>
        <row r="1370">
          <cell r="M1370" t="str">
            <v>ORELLANA - LORETO - SAN JOSÉ DE PAYAMINO</v>
          </cell>
        </row>
        <row r="1371">
          <cell r="M1371" t="str">
            <v>ORELLANA - LORETO - SAN JOSÉ DE DAHUANO</v>
          </cell>
        </row>
        <row r="1372">
          <cell r="M1372" t="str">
            <v>ORELLANA - LORETO - SAN VICENTE DE HUATICOCHA</v>
          </cell>
        </row>
        <row r="1373">
          <cell r="M1373" t="str">
            <v xml:space="preserve">SANTO DOMINGO DE LOS TSACHILAS - SANTO DOMINGO - SANTO DOMINGO DE LOS COLORADOS, CABECERA </v>
          </cell>
        </row>
        <row r="1374">
          <cell r="M1374" t="str">
            <v>SANTO DOMINGO DE LOS TSACHILAS - SANTO DOMINGO - ABRAHAM CALAZACÓN</v>
          </cell>
        </row>
        <row r="1375">
          <cell r="M1375" t="str">
            <v>SANTO DOMINGO DE LOS TSACHILAS - SANTO DOMINGO - BOMBOLÍ</v>
          </cell>
        </row>
        <row r="1376">
          <cell r="M1376" t="str">
            <v>SANTO DOMINGO DE LOS TSACHILAS - SANTO DOMINGO - CHIGUILPE</v>
          </cell>
        </row>
        <row r="1377">
          <cell r="M1377" t="str">
            <v>SANTO DOMINGO DE LOS TSACHILAS - SANTO DOMINGO - RÍO TOACHI</v>
          </cell>
        </row>
        <row r="1378">
          <cell r="M1378" t="str">
            <v>SANTO DOMINGO DE LOS TSACHILAS - SANTO DOMINGO - RÍO VERDE</v>
          </cell>
        </row>
        <row r="1379">
          <cell r="M1379" t="str">
            <v>SANTO DOMINGO DE LOS TSACHILAS - SANTO DOMINGO - SANTO DOMINGO DE LOS COLORADOS</v>
          </cell>
        </row>
        <row r="1380">
          <cell r="M1380" t="str">
            <v>SANTO DOMINGO DE LOS TSACHILAS - SANTO DOMINGO - ZARACAY</v>
          </cell>
        </row>
        <row r="1381">
          <cell r="M1381" t="str">
            <v>SANTO DOMINGO DE LOS TSACHILAS - SANTO DOMINGO - ALLURIQUÍN</v>
          </cell>
        </row>
        <row r="1382">
          <cell r="M1382" t="str">
            <v>SANTO DOMINGO DE LOS TSACHILAS - SANTO DOMINGO - PUERTO LIMÓN</v>
          </cell>
        </row>
        <row r="1383">
          <cell r="M1383" t="str">
            <v xml:space="preserve">SANTO DOMINGO DE LOS TSACHILAS - SANTO DOMINGO - LUZ DE AMÉRICA </v>
          </cell>
        </row>
        <row r="1384">
          <cell r="M1384" t="str">
            <v>SANTO DOMINGO DE LOS TSACHILAS - SANTO DOMINGO - SAN JACINTO DEL BÚA</v>
          </cell>
        </row>
        <row r="1385">
          <cell r="M1385" t="str">
            <v>SANTO DOMINGO DE LOS TSACHILAS - SANTO DOMINGO - VALLE HERMOSO</v>
          </cell>
        </row>
        <row r="1386">
          <cell r="M1386" t="str">
            <v>SANTO DOMINGO DE LOS TSACHILAS - SANTO DOMINGO - EL ESFUERZO</v>
          </cell>
        </row>
        <row r="1387">
          <cell r="M1387" t="str">
            <v>SANTO DOMINGO DE LOS TSACHILAS - SANTO DOMINGO - SANTA MARÍA DEL TOACHI</v>
          </cell>
        </row>
        <row r="1388">
          <cell r="M1388" t="str">
            <v>SANTO DOMINGO DE LOS TSACHILAS - LA CONCORDIA - LA CONCORDIA, CABECERA CANTONAL</v>
          </cell>
        </row>
        <row r="1389">
          <cell r="M1389" t="str">
            <v>SANTO DOMINGO DE LOS TSACHILAS - LA CONCORDIA - MONTERREY</v>
          </cell>
        </row>
        <row r="1390">
          <cell r="M1390" t="str">
            <v>SANTO DOMINGO DE LOS TSACHILAS - LA CONCORDIA - LAS VILLEGAS</v>
          </cell>
        </row>
        <row r="1391">
          <cell r="M1391" t="str">
            <v>SANTO DOMINGO DE LOS TSACHILAS - LA CONCORDIA - PLAN PILOTO</v>
          </cell>
        </row>
        <row r="1392">
          <cell r="M1392" t="str">
            <v>SANTA ELENA - SANTA ELENA - SANTA ELENA, CABECERA CANTONAL</v>
          </cell>
        </row>
        <row r="1393">
          <cell r="M1393" t="str">
            <v>SANTA ELENA - SANTA ELENA - BALLENITA</v>
          </cell>
        </row>
        <row r="1394">
          <cell r="M1394" t="str">
            <v>SANTA ELENA - SANTA ELENA - SANTA ELENA</v>
          </cell>
        </row>
        <row r="1395">
          <cell r="M1395" t="str">
            <v>SANTA ELENA - SANTA ELENA - ATAHUALPA</v>
          </cell>
        </row>
        <row r="1396">
          <cell r="M1396" t="str">
            <v>SANTA ELENA - SANTA ELENA - COLONCHE</v>
          </cell>
        </row>
        <row r="1397">
          <cell r="M1397" t="str">
            <v>SANTA ELENA - SANTA ELENA - CHANDUY</v>
          </cell>
        </row>
        <row r="1398">
          <cell r="M1398" t="str">
            <v>SANTA ELENA - SANTA ELENA - MANGLARALTO</v>
          </cell>
        </row>
        <row r="1399">
          <cell r="M1399" t="str">
            <v>SANTA ELENA - SANTA ELENA - SIMÓN BOLÍVAR (JULIO MORENO)</v>
          </cell>
        </row>
        <row r="1400">
          <cell r="M1400" t="str">
            <v>SANTA ELENA - SANTA ELENA - SAN JOSÉ DE ANCÓN</v>
          </cell>
        </row>
        <row r="1401">
          <cell r="M1401" t="str">
            <v>SANTA ELENA - LA LIBERTAD - LA LIBERTAD, CABECERA CANTONAL</v>
          </cell>
        </row>
        <row r="1402">
          <cell r="M1402" t="str">
            <v>SANTA ELENA - SALINAS - SALINAS, CABECERA CANTONAL</v>
          </cell>
        </row>
        <row r="1403">
          <cell r="M1403" t="str">
            <v>SANTA ELENA - SALINAS - CARLOS ESPINOZA LARREA</v>
          </cell>
        </row>
        <row r="1404">
          <cell r="M1404" t="str">
            <v>SANTA ELENA - SALINAS - GRAL. ALBERTO ENRÍQUEZ GALLO</v>
          </cell>
        </row>
        <row r="1405">
          <cell r="M1405" t="str">
            <v>SANTA ELENA - SALINAS - VICENTE  ROCAFUERTE</v>
          </cell>
        </row>
        <row r="1406">
          <cell r="M1406" t="str">
            <v>SANTA ELENA - SALINAS - SANTA ROSA</v>
          </cell>
        </row>
        <row r="1407">
          <cell r="M1407" t="str">
            <v>SANTA ELENA - SALINAS - ANCONCITO</v>
          </cell>
        </row>
        <row r="1408">
          <cell r="M1408" t="str">
            <v>SANTA ELENA - SALINAS - JOSÉ LUIS TAMAYO (MUEY)</v>
          </cell>
        </row>
        <row r="1409">
          <cell r="M1409" t="str">
            <v>GOLONDRINAS</v>
          </cell>
        </row>
        <row r="1410">
          <cell r="M1410" t="str">
            <v>A DEL CURA</v>
          </cell>
        </row>
        <row r="1411">
          <cell r="M1411" t="str">
            <v>IEDRERO</v>
          </cell>
        </row>
      </sheetData>
      <sheetData sheetId="7"/>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rte 1"/>
      <sheetName val="Hoja2"/>
      <sheetName val="combo parroquias"/>
    </sheetNames>
    <sheetDataSet>
      <sheetData sheetId="0"/>
      <sheetData sheetId="1"/>
      <sheetData sheetId="2">
        <row r="2">
          <cell r="A2" t="str">
            <v xml:space="preserve"> AZUAY - CUENCA - BELLAVISTA</v>
          </cell>
        </row>
        <row r="3">
          <cell r="A3" t="str">
            <v xml:space="preserve"> AZUAY - CUENCA - CAÑARIBAMBA</v>
          </cell>
        </row>
        <row r="4">
          <cell r="A4" t="str">
            <v xml:space="preserve"> AZUAY - CUENCA - EL BATÁN</v>
          </cell>
        </row>
        <row r="5">
          <cell r="A5" t="str">
            <v xml:space="preserve"> AZUAY - CUENCA - EL SAGRARIO</v>
          </cell>
        </row>
        <row r="6">
          <cell r="A6" t="str">
            <v xml:space="preserve"> AZUAY - CUENCA - EL VECINO</v>
          </cell>
        </row>
        <row r="7">
          <cell r="A7" t="str">
            <v xml:space="preserve"> AZUAY - CUENCA - GIL RAMÍREZ DÁVALOS</v>
          </cell>
        </row>
        <row r="8">
          <cell r="A8" t="str">
            <v xml:space="preserve"> AZUAY - CUENCA - HUAYNACÁPAC</v>
          </cell>
        </row>
        <row r="9">
          <cell r="A9" t="str">
            <v xml:space="preserve"> AZUAY - CUENCA - MACHÁNGARA</v>
          </cell>
        </row>
        <row r="10">
          <cell r="A10" t="str">
            <v xml:space="preserve"> AZUAY - CUENCA - MONAY</v>
          </cell>
        </row>
        <row r="11">
          <cell r="A11" t="str">
            <v xml:space="preserve"> AZUAY - CUENCA - SAN BLAS</v>
          </cell>
        </row>
        <row r="12">
          <cell r="A12" t="str">
            <v xml:space="preserve"> AZUAY - CUENCA - SAN SEBASTIÁN</v>
          </cell>
        </row>
        <row r="13">
          <cell r="A13" t="str">
            <v xml:space="preserve"> AZUAY - CUENCA - SUCRE</v>
          </cell>
        </row>
        <row r="14">
          <cell r="A14" t="str">
            <v xml:space="preserve"> AZUAY - CUENCA - TOTORACOCHA </v>
          </cell>
        </row>
        <row r="15">
          <cell r="A15" t="str">
            <v xml:space="preserve"> AZUAY - CUENCA - YANUNCAY</v>
          </cell>
        </row>
        <row r="16">
          <cell r="A16" t="str">
            <v xml:space="preserve"> AZUAY - CUENCA - HERMANO MIGUEL</v>
          </cell>
        </row>
        <row r="17">
          <cell r="A17" t="str">
            <v xml:space="preserve"> AZUAY - CUENCA - BAÑOS</v>
          </cell>
        </row>
        <row r="18">
          <cell r="A18" t="str">
            <v xml:space="preserve"> AZUAY - CUENCA - CUMBE</v>
          </cell>
        </row>
        <row r="19">
          <cell r="A19" t="str">
            <v xml:space="preserve"> AZUAY - CUENCA - CHAUCHA</v>
          </cell>
        </row>
        <row r="20">
          <cell r="A20" t="str">
            <v xml:space="preserve"> AZUAY - CUENCA - CHECA (JIDCAY) </v>
          </cell>
        </row>
        <row r="21">
          <cell r="A21" t="str">
            <v xml:space="preserve"> AZUAY - CUENCA - CHIQUINTAD</v>
          </cell>
        </row>
        <row r="22">
          <cell r="A22" t="str">
            <v xml:space="preserve"> AZUAY - CUENCA - LLACAO</v>
          </cell>
        </row>
        <row r="23">
          <cell r="A23" t="str">
            <v xml:space="preserve"> AZUAY - CUENCA - MOLLETURO</v>
          </cell>
        </row>
        <row r="24">
          <cell r="A24" t="str">
            <v xml:space="preserve"> AZUAY - CUENCA - NULTI</v>
          </cell>
        </row>
        <row r="25">
          <cell r="A25" t="str">
            <v xml:space="preserve"> AZUAY - CUENCA - OCTAVIO CORDERO PALACIOS (SANTA ROSA) </v>
          </cell>
        </row>
        <row r="26">
          <cell r="A26" t="str">
            <v xml:space="preserve"> AZUAY - CUENCA - PACCHA</v>
          </cell>
        </row>
        <row r="27">
          <cell r="A27" t="str">
            <v xml:space="preserve"> AZUAY - CUENCA - QUINGEO</v>
          </cell>
        </row>
        <row r="28">
          <cell r="A28" t="str">
            <v xml:space="preserve"> AZUAY - CUENCA - RICAURTE</v>
          </cell>
        </row>
        <row r="29">
          <cell r="A29" t="str">
            <v xml:space="preserve"> AZUAY - CUENCA - SAN JOAQUÍN</v>
          </cell>
        </row>
        <row r="30">
          <cell r="A30" t="str">
            <v xml:space="preserve"> AZUAY - CUENCA - SANTA ANA</v>
          </cell>
        </row>
        <row r="31">
          <cell r="A31" t="str">
            <v xml:space="preserve"> AZUAY - CUENCA - SAYAUSÍ</v>
          </cell>
        </row>
        <row r="32">
          <cell r="A32" t="str">
            <v xml:space="preserve"> AZUAY - CUENCA - SIDCAY</v>
          </cell>
        </row>
        <row r="33">
          <cell r="A33" t="str">
            <v xml:space="preserve"> AZUAY - CUENCA - SININCAY</v>
          </cell>
        </row>
        <row r="34">
          <cell r="A34" t="str">
            <v xml:space="preserve"> AZUAY - CUENCA - TARQUI</v>
          </cell>
        </row>
        <row r="35">
          <cell r="A35" t="str">
            <v xml:space="preserve"> AZUAY - CUENCA - TURI</v>
          </cell>
        </row>
        <row r="36">
          <cell r="A36" t="str">
            <v xml:space="preserve"> AZUAY - CUENCA - VALLE</v>
          </cell>
        </row>
        <row r="37">
          <cell r="A37" t="str">
            <v xml:space="preserve"> AZUAY - CUENCA - VICTORIA DEL PORTETE (IRQUIS)</v>
          </cell>
        </row>
        <row r="38">
          <cell r="A38" t="str">
            <v xml:space="preserve"> AZUAY - GIRÓN - ASUNCIÓN</v>
          </cell>
        </row>
        <row r="39">
          <cell r="A39" t="str">
            <v xml:space="preserve"> AZUAY - GIRÓN - SAN GERARDO</v>
          </cell>
        </row>
        <row r="40">
          <cell r="A40" t="str">
            <v xml:space="preserve"> AZUAY - GUALACEO - DANIEL CÓRDOVA TORAL (EL ORIENTE) </v>
          </cell>
        </row>
        <row r="41">
          <cell r="A41" t="str">
            <v xml:space="preserve"> AZUAY - GUALACEO - JADÁN</v>
          </cell>
        </row>
        <row r="42">
          <cell r="A42" t="str">
            <v xml:space="preserve"> AZUAY - GUALACEO - MARIANO MORENO</v>
          </cell>
        </row>
        <row r="43">
          <cell r="A43" t="str">
            <v xml:space="preserve"> AZUAY - GUALACEO - REMIGIO CRESPO TORAL (GÚLAG)</v>
          </cell>
        </row>
        <row r="44">
          <cell r="A44" t="str">
            <v xml:space="preserve"> AZUAY - GUALACEO - SAN JUAN</v>
          </cell>
        </row>
        <row r="45">
          <cell r="A45" t="str">
            <v xml:space="preserve"> AZUAY - GUALACEO - ZHIDMAD</v>
          </cell>
        </row>
        <row r="46">
          <cell r="A46" t="str">
            <v xml:space="preserve"> AZUAY - GUALACEO - LUIS CORDERO VEGA</v>
          </cell>
        </row>
        <row r="47">
          <cell r="A47" t="str">
            <v xml:space="preserve"> AZUAY - GUALACEO - SIMÓN BOLÍVAR (CAB. EN GAÑANZOL)</v>
          </cell>
        </row>
        <row r="48">
          <cell r="A48" t="str">
            <v xml:space="preserve"> AZUAY - NABÓN - COCHAPATA</v>
          </cell>
        </row>
        <row r="49">
          <cell r="A49" t="str">
            <v xml:space="preserve"> AZUAY - NABÓN - EL PROGRESO (CAB.EN ZHOTA) </v>
          </cell>
        </row>
        <row r="50">
          <cell r="A50" t="str">
            <v xml:space="preserve"> AZUAY - NABÓN - LAS NIEVES (CHAYA)</v>
          </cell>
        </row>
        <row r="51">
          <cell r="A51" t="str">
            <v xml:space="preserve"> AZUAY - PAUTE - BULÁN (JOSÉ VÍCTOR IZQUIERDO) </v>
          </cell>
        </row>
        <row r="52">
          <cell r="A52" t="str">
            <v xml:space="preserve"> AZUAY - PAUTE - CHICÁN (GUILLERMO ORTEGA) </v>
          </cell>
        </row>
        <row r="53">
          <cell r="A53" t="str">
            <v xml:space="preserve"> AZUAY - PAUTE - EL CABO  </v>
          </cell>
        </row>
        <row r="54">
          <cell r="A54" t="str">
            <v xml:space="preserve"> AZUAY - PAUTE - GUARAINAG</v>
          </cell>
        </row>
        <row r="55">
          <cell r="A55" t="str">
            <v xml:space="preserve"> AZUAY - PAUTE - SAN CRISTÓBAL (CARLOS ORDÓÑEZ LAZO) </v>
          </cell>
        </row>
        <row r="56">
          <cell r="A56" t="str">
            <v xml:space="preserve"> AZUAY - PAUTE - TOMEBAMBA</v>
          </cell>
        </row>
        <row r="57">
          <cell r="A57" t="str">
            <v xml:space="preserve"> AZUAY - PAUTE - DUG DUG</v>
          </cell>
        </row>
        <row r="58">
          <cell r="A58" t="str">
            <v xml:space="preserve"> AZUAY - PUCARÁ - SAN RAFAEL DE SHARUG</v>
          </cell>
        </row>
        <row r="59">
          <cell r="A59" t="str">
            <v xml:space="preserve"> AZUAY - SAN FERNANDO - CHUMBLÍN</v>
          </cell>
        </row>
        <row r="60">
          <cell r="A60" t="str">
            <v xml:space="preserve"> AZUAY - SANTA ISABEL - ABDÓN CALDERÓN  (LA UNIÓN) </v>
          </cell>
        </row>
        <row r="61">
          <cell r="A61" t="str">
            <v xml:space="preserve"> AZUAY - SANTA ISABEL - ZHAGLLI (SHAGLLI)</v>
          </cell>
        </row>
        <row r="62">
          <cell r="A62" t="str">
            <v xml:space="preserve"> AZUAY - SANTA ISABEL - SAN SALVADOR DE CAÑARIBAMBA</v>
          </cell>
        </row>
        <row r="63">
          <cell r="A63" t="str">
            <v xml:space="preserve"> AZUAY - SIGSIG - CUCHIL (CUTCHIL) </v>
          </cell>
        </row>
        <row r="64">
          <cell r="A64" t="str">
            <v xml:space="preserve"> AZUAY - SIGSIG - GIMA</v>
          </cell>
        </row>
        <row r="65">
          <cell r="A65" t="str">
            <v xml:space="preserve"> AZUAY - SIGSIG - GUEL</v>
          </cell>
        </row>
        <row r="66">
          <cell r="A66" t="str">
            <v xml:space="preserve"> AZUAY - SIGSIG - LUDO</v>
          </cell>
        </row>
        <row r="67">
          <cell r="A67" t="str">
            <v xml:space="preserve"> AZUAY - SIGSIG - SAN BARTOLOMÉ</v>
          </cell>
        </row>
        <row r="68">
          <cell r="A68" t="str">
            <v xml:space="preserve"> AZUAY - SIGSIG - SAN JOSÉ DE RARANGA</v>
          </cell>
        </row>
        <row r="69">
          <cell r="A69" t="str">
            <v xml:space="preserve"> AZUAY - OÑA - SUSUDEL</v>
          </cell>
        </row>
        <row r="70">
          <cell r="A70" t="str">
            <v xml:space="preserve"> AZUAY - CHORDELEG - PRINCIPAL</v>
          </cell>
        </row>
        <row r="71">
          <cell r="A71" t="str">
            <v xml:space="preserve"> AZUAY - CHORDELEG - LA UNIÓN</v>
          </cell>
        </row>
        <row r="72">
          <cell r="A72" t="str">
            <v xml:space="preserve"> AZUAY - CHORDELEG - LUIS GALARZA ORELLANA (CAB.EN DELEGSOL) </v>
          </cell>
        </row>
        <row r="73">
          <cell r="A73" t="str">
            <v xml:space="preserve"> AZUAY - CHORDELEG - SAN MARTÍN DE PUZHIO</v>
          </cell>
        </row>
        <row r="74">
          <cell r="A74" t="str">
            <v xml:space="preserve"> AZUAY - EL PAN - SAN VICENTE</v>
          </cell>
        </row>
        <row r="75">
          <cell r="A75" t="str">
            <v xml:space="preserve"> AZUAY - SEVILLA DE ORO - AMALUZA</v>
          </cell>
        </row>
        <row r="76">
          <cell r="A76" t="str">
            <v xml:space="preserve"> AZUAY - SEVILLA DE ORO - PALMAS</v>
          </cell>
        </row>
        <row r="77">
          <cell r="A77" t="str">
            <v xml:space="preserve"> AZUAY - CAMILO PONCE ENRÍQUEZ - **EL CARMEN DE PIJILÍ</v>
          </cell>
        </row>
        <row r="78">
          <cell r="A78" t="str">
            <v>BOLIVAR - GUARANDA - ÁNGEL POLIBIO CHÁVES</v>
          </cell>
        </row>
        <row r="79">
          <cell r="A79" t="str">
            <v>BOLIVAR - GUARANDA - GABRIEL IGNACIO VEINTIMILLA</v>
          </cell>
        </row>
        <row r="80">
          <cell r="A80" t="str">
            <v>BOLIVAR - GUARANDA - GUANUJO</v>
          </cell>
        </row>
        <row r="81">
          <cell r="A81" t="str">
            <v>BOLIVAR - GUARANDA - FACUNDO VELA</v>
          </cell>
        </row>
        <row r="82">
          <cell r="A82" t="str">
            <v>BOLIVAR - GUARANDA - JULIO E. MORENO (CATANAHUÁN GRANDE)</v>
          </cell>
        </row>
        <row r="83">
          <cell r="A83" t="str">
            <v>BOLIVAR - GUARANDA - SALINAS</v>
          </cell>
        </row>
        <row r="84">
          <cell r="A84" t="str">
            <v>BOLIVAR - GUARANDA - SAN LORENZO</v>
          </cell>
        </row>
        <row r="85">
          <cell r="A85" t="str">
            <v>BOLIVAR - GUARANDA - SAN SIMÓN (YACOTO)</v>
          </cell>
        </row>
        <row r="86">
          <cell r="A86" t="str">
            <v>BOLIVAR - GUARANDA - SANTA FÉ (SANTA FÉ)</v>
          </cell>
        </row>
        <row r="87">
          <cell r="A87" t="str">
            <v>BOLIVAR - GUARANDA - SIMIÁTUG</v>
          </cell>
        </row>
        <row r="88">
          <cell r="A88" t="str">
            <v>BOLIVAR - GUARANDA - SAN LUIS DE PAMBIL</v>
          </cell>
        </row>
        <row r="89">
          <cell r="A89" t="str">
            <v>BOLIVAR - CHILLANES - SAN JOSÉ DEL TAMBO (TAMBOPAMBA)</v>
          </cell>
        </row>
        <row r="90">
          <cell r="A90" t="str">
            <v xml:space="preserve">BOLIVAR - CHIMBO - ASUNCIÓN (ASANCOTO) </v>
          </cell>
        </row>
        <row r="91">
          <cell r="A91" t="str">
            <v>BOLIVAR - CHIMBO - MAGDALENA (CHAPACOTO)</v>
          </cell>
        </row>
        <row r="92">
          <cell r="A92" t="str">
            <v>BOLIVAR - CHIMBO - SAN SEBASTIÁN</v>
          </cell>
        </row>
        <row r="93">
          <cell r="A93" t="str">
            <v>BOLIVAR - CHIMBO - TELIMBELA</v>
          </cell>
        </row>
        <row r="94">
          <cell r="A94" t="str">
            <v>BOLIVAR - SAN MIGUEL - BALSAPAMBA</v>
          </cell>
        </row>
        <row r="95">
          <cell r="A95" t="str">
            <v>BOLIVAR - SAN MIGUEL - BILOVÁN</v>
          </cell>
        </row>
        <row r="96">
          <cell r="A96" t="str">
            <v>BOLIVAR - SAN MIGUEL - RÉGULO DE MORA</v>
          </cell>
        </row>
        <row r="97">
          <cell r="A97" t="str">
            <v>BOLIVAR - SAN MIGUEL - SAN PABLO  (SAN PABLO DE ATENAS)</v>
          </cell>
        </row>
        <row r="98">
          <cell r="A98" t="str">
            <v>BOLIVAR - SAN MIGUEL - SANTIAGO</v>
          </cell>
        </row>
        <row r="99">
          <cell r="A99" t="str">
            <v>BOLIVAR - SAN MIGUEL - SAN VICENTE</v>
          </cell>
        </row>
        <row r="100">
          <cell r="A100" t="str">
            <v>BOLIVAR - LAS NAVES - LAS MERCEDES</v>
          </cell>
        </row>
        <row r="101">
          <cell r="A101" t="str">
            <v>BOLIVAR - LAS NAVES - LAS NAVES</v>
          </cell>
        </row>
        <row r="102">
          <cell r="A102" t="str">
            <v>CAÑAR - AZOGUES - AURELIO BAYAS MARTÍNEZ</v>
          </cell>
        </row>
        <row r="103">
          <cell r="A103" t="str">
            <v>CAÑAR - AZOGUES - AZOGUES</v>
          </cell>
        </row>
        <row r="104">
          <cell r="A104" t="str">
            <v>CAÑAR - AZOGUES - BORRERO</v>
          </cell>
        </row>
        <row r="105">
          <cell r="A105" t="str">
            <v>CAÑAR - AZOGUES - SAN FRANCISCO</v>
          </cell>
        </row>
        <row r="106">
          <cell r="A106" t="str">
            <v>CAÑAR - AZOGUES - COJITAMBO</v>
          </cell>
        </row>
        <row r="107">
          <cell r="A107" t="str">
            <v>CAÑAR - AZOGUES - GUAPÁN</v>
          </cell>
        </row>
        <row r="108">
          <cell r="A108" t="str">
            <v xml:space="preserve">CAÑAR - AZOGUES - JAVIER LOYOLA (CHUQUIPATA) </v>
          </cell>
        </row>
        <row r="109">
          <cell r="A109" t="str">
            <v>CAÑAR - AZOGUES - LUIS CORDERO</v>
          </cell>
        </row>
        <row r="110">
          <cell r="A110" t="str">
            <v>CAÑAR - AZOGUES - PINDILIG</v>
          </cell>
        </row>
        <row r="111">
          <cell r="A111" t="str">
            <v>CAÑAR - AZOGUES - RIVERA</v>
          </cell>
        </row>
        <row r="112">
          <cell r="A112" t="str">
            <v>CAÑAR - AZOGUES - SAN MIGUEL</v>
          </cell>
        </row>
        <row r="113">
          <cell r="A113" t="str">
            <v>CAÑAR - AZOGUES - TADAY</v>
          </cell>
        </row>
        <row r="114">
          <cell r="A114" t="str">
            <v>CAÑAR - BIBLIÁN - NAZÓN (CAB. EN PAMPA DE DOMÍNGUEZ)</v>
          </cell>
        </row>
        <row r="115">
          <cell r="A115" t="str">
            <v>CAÑAR - BIBLIÁN - SAN FRANCISCO DE SAGEO</v>
          </cell>
        </row>
        <row r="116">
          <cell r="A116" t="str">
            <v>CAÑAR - BIBLIÁN - TURUPAMBA</v>
          </cell>
        </row>
        <row r="117">
          <cell r="A117" t="str">
            <v>CAÑAR - BIBLIÁN - JERUSALÉN</v>
          </cell>
        </row>
        <row r="118">
          <cell r="A118" t="str">
            <v>CAÑAR - CAÑAR - CHONTAMARCA</v>
          </cell>
        </row>
        <row r="119">
          <cell r="A119" t="str">
            <v>CAÑAR - CAÑAR - CHOROCOPTE</v>
          </cell>
        </row>
        <row r="120">
          <cell r="A120" t="str">
            <v xml:space="preserve">CAÑAR - CAÑAR - GENERAL MORALES (SOCARTE) </v>
          </cell>
        </row>
        <row r="121">
          <cell r="A121" t="str">
            <v>CAÑAR - CAÑAR - GUALLETURO</v>
          </cell>
        </row>
        <row r="122">
          <cell r="A122" t="str">
            <v xml:space="preserve">CAÑAR - CAÑAR - HONORATO VÁSQUEZ (TAMBO VIEJO) </v>
          </cell>
        </row>
        <row r="123">
          <cell r="A123" t="str">
            <v>CAÑAR - CAÑAR - INGAPIRCA</v>
          </cell>
        </row>
        <row r="124">
          <cell r="A124" t="str">
            <v>CAÑAR - CAÑAR - JUNCAL</v>
          </cell>
        </row>
        <row r="125">
          <cell r="A125" t="str">
            <v>CAÑAR - CAÑAR - SAN ANTONIO</v>
          </cell>
        </row>
        <row r="126">
          <cell r="A126" t="str">
            <v>CAÑAR - CAÑAR - ZHUD</v>
          </cell>
        </row>
        <row r="127">
          <cell r="A127" t="str">
            <v>CAÑAR - CAÑAR - VENTURA</v>
          </cell>
        </row>
        <row r="128">
          <cell r="A128" t="str">
            <v>CAÑAR - CAÑAR - DUCUR</v>
          </cell>
        </row>
        <row r="129">
          <cell r="A129" t="str">
            <v>CAÑAR - LA TRONCAL - MANUEL J. CALLE</v>
          </cell>
        </row>
        <row r="130">
          <cell r="A130" t="str">
            <v>CAÑAR - LA TRONCAL - PANCHO NEGRO</v>
          </cell>
        </row>
        <row r="131">
          <cell r="A131" t="str">
            <v>CAÑAR - DÉELEG - SOLANO</v>
          </cell>
        </row>
        <row r="132">
          <cell r="A132" t="str">
            <v xml:space="preserve"> CARCHI - TULCÁN - GONZÁLEZ SUÁREZ</v>
          </cell>
        </row>
        <row r="133">
          <cell r="A133" t="str">
            <v xml:space="preserve"> CARCHI - TULCÁN - TULCÁN</v>
          </cell>
        </row>
        <row r="134">
          <cell r="A134" t="str">
            <v xml:space="preserve"> CARCHI - TULCÁN - EL CARMELO (EL PUN) </v>
          </cell>
        </row>
        <row r="135">
          <cell r="A135" t="str">
            <v xml:space="preserve"> CARCHI - TULCÁN - JULIO ANDRADE (OREJUELA) </v>
          </cell>
        </row>
        <row r="136">
          <cell r="A136" t="str">
            <v xml:space="preserve"> CARCHI - TULCÁN - MALDONADO</v>
          </cell>
        </row>
        <row r="137">
          <cell r="A137" t="str">
            <v xml:space="preserve"> CARCHI - TULCÁN - PIOTER</v>
          </cell>
        </row>
        <row r="138">
          <cell r="A138" t="str">
            <v xml:space="preserve"> CARCHI - TULCÁN - TOBAR DONOSO (LA BOCANA DE CAMUMBÍ) </v>
          </cell>
        </row>
        <row r="139">
          <cell r="A139" t="str">
            <v xml:space="preserve"> CARCHI - TULCÁN - TUFIÑO</v>
          </cell>
        </row>
        <row r="140">
          <cell r="A140" t="str">
            <v xml:space="preserve"> CARCHI - TULCÁN - URBINA (TAYA)</v>
          </cell>
        </row>
        <row r="141">
          <cell r="A141" t="str">
            <v xml:space="preserve"> CARCHI - TULCÁN - EL CHICAL</v>
          </cell>
        </row>
        <row r="142">
          <cell r="A142" t="str">
            <v xml:space="preserve"> CARCHI - TULCÁN - SANTA MARTHA DE CUBA</v>
          </cell>
        </row>
        <row r="143">
          <cell r="A143" t="str">
            <v xml:space="preserve"> CARCHI - BOLÍVAR - GARCÍA MORENO</v>
          </cell>
        </row>
        <row r="144">
          <cell r="A144" t="str">
            <v xml:space="preserve"> CARCHI - BOLÍVAR - LOS ANDES</v>
          </cell>
        </row>
        <row r="145">
          <cell r="A145" t="str">
            <v xml:space="preserve"> CARCHI - BOLÍVAR - MONTE OLIVO</v>
          </cell>
        </row>
        <row r="146">
          <cell r="A146" t="str">
            <v xml:space="preserve"> CARCHI - BOLÍVAR - SAN VICENTE DE PUSIR</v>
          </cell>
        </row>
        <row r="147">
          <cell r="A147" t="str">
            <v xml:space="preserve"> CARCHI - BOLÍVAR - SAN RAFAEL</v>
          </cell>
        </row>
        <row r="148">
          <cell r="A148" t="str">
            <v xml:space="preserve"> CARCHI - ESPEJO - EL ÁNGEL</v>
          </cell>
        </row>
        <row r="149">
          <cell r="A149" t="str">
            <v xml:space="preserve"> CARCHI - ESPEJO - 27 DE SEPTIEMBRE</v>
          </cell>
        </row>
        <row r="150">
          <cell r="A150" t="str">
            <v xml:space="preserve"> CARCHI - ESPEJO - EL GOALTAL</v>
          </cell>
        </row>
        <row r="151">
          <cell r="A151" t="str">
            <v xml:space="preserve"> CARCHI - ESPEJO - LA LIBERTAD (ALIZO)</v>
          </cell>
        </row>
        <row r="152">
          <cell r="A152" t="str">
            <v xml:space="preserve"> CARCHI - ESPEJO - SAN ISIDRO</v>
          </cell>
        </row>
        <row r="153">
          <cell r="A153" t="str">
            <v xml:space="preserve"> CARCHI - MIRA - CONCEPCIÓN</v>
          </cell>
        </row>
        <row r="154">
          <cell r="A154" t="str">
            <v xml:space="preserve"> CARCHI - MIRA - JIJÓN Y CAAMAÑO (CAB. EN RÍO BLANCO)</v>
          </cell>
        </row>
        <row r="155">
          <cell r="A155" t="str">
            <v xml:space="preserve"> CARCHI - MIRA - JUAN MONTALVO (SAN IGNACIO DE QUIL)</v>
          </cell>
        </row>
        <row r="156">
          <cell r="A156" t="str">
            <v xml:space="preserve"> CARCHI - MONTÚFAR - GONZÁLEZ SUÁREZ</v>
          </cell>
        </row>
        <row r="157">
          <cell r="A157" t="str">
            <v xml:space="preserve"> CARCHI - MONTÚFAR - SAN JOSÉ</v>
          </cell>
        </row>
        <row r="158">
          <cell r="A158" t="str">
            <v xml:space="preserve"> CARCHI - MONTÚFAR - CRISTÓBAL COLÓN</v>
          </cell>
        </row>
        <row r="159">
          <cell r="A159" t="str">
            <v xml:space="preserve"> CARCHI - MONTÚFAR - CHITÁN DE NAVARRETE</v>
          </cell>
        </row>
        <row r="160">
          <cell r="A160" t="str">
            <v xml:space="preserve"> CARCHI - MONTÚFAR - FERNÁNDEZ SALVADOR</v>
          </cell>
        </row>
        <row r="161">
          <cell r="A161" t="str">
            <v xml:space="preserve"> CARCHI - MONTÚFAR - LA PAZ</v>
          </cell>
        </row>
        <row r="162">
          <cell r="A162" t="str">
            <v xml:space="preserve"> CARCHI - MONTÚFAR - PIARTAL</v>
          </cell>
        </row>
        <row r="163">
          <cell r="A163" t="str">
            <v xml:space="preserve"> CARCHI - SAN PEDRO DE HUACA - MARISCAL SUCRE</v>
          </cell>
        </row>
        <row r="164">
          <cell r="A164" t="str">
            <v xml:space="preserve">COTOPAXI - LATACUNGA - ELOY ALFARO  (SAN FELIPE) </v>
          </cell>
        </row>
        <row r="165">
          <cell r="A165" t="str">
            <v xml:space="preserve">COTOPAXI - LATACUNGA - IGNACIO FLORES (PARQUE FLORES) </v>
          </cell>
        </row>
        <row r="166">
          <cell r="A166" t="str">
            <v>COTOPAXI - LATACUNGA - JUAN MONTALVO (SAN SEBASTIÁN)</v>
          </cell>
        </row>
        <row r="167">
          <cell r="A167" t="str">
            <v>COTOPAXI - LATACUNGA - LA MATRIZ</v>
          </cell>
        </row>
        <row r="168">
          <cell r="A168" t="str">
            <v>COTOPAXI - LATACUNGA - SAN BUENAVENTURA</v>
          </cell>
        </row>
        <row r="169">
          <cell r="A169" t="str">
            <v xml:space="preserve">COTOPAXI - LATACUNGA - ALAQUES (ALÁQUEZ) </v>
          </cell>
        </row>
        <row r="170">
          <cell r="A170" t="str">
            <v>COTOPAXI - LATACUNGA - BELISARIO QUEVEDO (GUANAILÍN)</v>
          </cell>
        </row>
        <row r="171">
          <cell r="A171" t="str">
            <v xml:space="preserve">COTOPAXI - LATACUNGA - GUAITACAMA (GUAYTACAMA) </v>
          </cell>
        </row>
        <row r="172">
          <cell r="A172" t="str">
            <v>COTOPAXI - LATACUNGA - JOSEGUANGO BAJO</v>
          </cell>
        </row>
        <row r="173">
          <cell r="A173" t="str">
            <v>COTOPAXI - LATACUNGA - MULALÓ</v>
          </cell>
        </row>
        <row r="174">
          <cell r="A174" t="str">
            <v>COTOPAXI - LATACUNGA - 11 DE NOVIEMBRE (ILINCHISI)</v>
          </cell>
        </row>
        <row r="175">
          <cell r="A175" t="str">
            <v>COTOPAXI - LATACUNGA - POALÓ</v>
          </cell>
        </row>
        <row r="176">
          <cell r="A176" t="str">
            <v>COTOPAXI - LATACUNGA - SAN JUAN DE PASTOCALLE</v>
          </cell>
        </row>
        <row r="177">
          <cell r="A177" t="str">
            <v>COTOPAXI - LATACUNGA - TANICUCHÍ</v>
          </cell>
        </row>
        <row r="178">
          <cell r="A178" t="str">
            <v>COTOPAXI - LATACUNGA - TOACASO</v>
          </cell>
        </row>
        <row r="179">
          <cell r="A179" t="str">
            <v>COTOPAXI - LA MANÁ - EL CARMEN</v>
          </cell>
        </row>
        <row r="180">
          <cell r="A180" t="str">
            <v xml:space="preserve">COTOPAXI - LA MANÁ - LA MANÁ </v>
          </cell>
        </row>
        <row r="181">
          <cell r="A181" t="str">
            <v>COTOPAXI - LA MANÁ - EL TRIUNFO</v>
          </cell>
        </row>
        <row r="182">
          <cell r="A182" t="str">
            <v>COTOPAXI - LA MANÁ - GUASAGANDA (CAB.EN GUASAGANDA CENTRO)</v>
          </cell>
        </row>
        <row r="183">
          <cell r="A183" t="str">
            <v>COTOPAXI - LA MANÁ - PUCAYACU</v>
          </cell>
        </row>
        <row r="184">
          <cell r="A184" t="str">
            <v>COTOPAXI - PANGUA - MORASPUNGO</v>
          </cell>
        </row>
        <row r="185">
          <cell r="A185" t="str">
            <v>COTOPAXI - PANGUA - PINLLOPATA</v>
          </cell>
        </row>
        <row r="186">
          <cell r="A186" t="str">
            <v>COTOPAXI - PANGUA - RAMÓN CAMPAÑA</v>
          </cell>
        </row>
        <row r="187">
          <cell r="A187" t="str">
            <v>COTOPAXI - PUJILÍ - ANGAMARCA</v>
          </cell>
        </row>
        <row r="188">
          <cell r="A188" t="str">
            <v>COTOPAXI - PUJILÍ - GUANGAJE</v>
          </cell>
        </row>
        <row r="189">
          <cell r="A189" t="str">
            <v>COTOPAXI - PUJILÍ - LA VICTORIA</v>
          </cell>
        </row>
        <row r="190">
          <cell r="A190" t="str">
            <v>COTOPAXI - PUJILÍ - PILALÓ</v>
          </cell>
        </row>
        <row r="191">
          <cell r="A191" t="str">
            <v>COTOPAXI - PUJILÍ - TINGO</v>
          </cell>
        </row>
        <row r="192">
          <cell r="A192" t="str">
            <v>COTOPAXI - PUJILÍ - ZUMBAHUA</v>
          </cell>
        </row>
        <row r="193">
          <cell r="A193" t="str">
            <v>COTOPAXI - SALCEDO - ANTONIO JOSÉ HOLGUÍN  (SANTA LUCÍA)</v>
          </cell>
        </row>
        <row r="194">
          <cell r="A194" t="str">
            <v>COTOPAXI - SALCEDO - CUSUBAMBA</v>
          </cell>
        </row>
        <row r="195">
          <cell r="A195" t="str">
            <v>COTOPAXI - SALCEDO - MULALILLO</v>
          </cell>
        </row>
        <row r="196">
          <cell r="A196" t="str">
            <v>COTOPAXI - SALCEDO - MULLIQUINDIL (SANTA ANA)</v>
          </cell>
        </row>
        <row r="197">
          <cell r="A197" t="str">
            <v>COTOPAXI - SALCEDO - PANSALEO</v>
          </cell>
        </row>
        <row r="198">
          <cell r="A198" t="str">
            <v>COTOPAXI - SAQUISILÍ - CANCHAGUA</v>
          </cell>
        </row>
        <row r="199">
          <cell r="A199" t="str">
            <v>COTOPAXI - SAQUISILÍ - CHANTILÍN</v>
          </cell>
        </row>
        <row r="200">
          <cell r="A200" t="str">
            <v>COTOPAXI - SAQUISILÍ - COCHAPAMBA</v>
          </cell>
        </row>
        <row r="201">
          <cell r="A201" t="str">
            <v>COTOPAXI - SIGCHOS - CHUGCHILLÁN</v>
          </cell>
        </row>
        <row r="202">
          <cell r="A202" t="str">
            <v>COTOPAXI - SIGCHOS - ISINLIVÍ</v>
          </cell>
        </row>
        <row r="203">
          <cell r="A203" t="str">
            <v>COTOPAXI - SIGCHOS - LAS PAMPAS</v>
          </cell>
        </row>
        <row r="204">
          <cell r="A204" t="str">
            <v>COTOPAXI - SIGCHOS - PALO QUEMADO</v>
          </cell>
        </row>
        <row r="205">
          <cell r="A205" t="str">
            <v xml:space="preserve"> CHIMBORAZO - RIOBAMBA - LIZARZABURU</v>
          </cell>
        </row>
        <row r="206">
          <cell r="A206" t="str">
            <v xml:space="preserve"> CHIMBORAZO - RIOBAMBA - MALDONADO</v>
          </cell>
        </row>
        <row r="207">
          <cell r="A207" t="str">
            <v xml:space="preserve"> CHIMBORAZO - RIOBAMBA - VELASCO</v>
          </cell>
        </row>
        <row r="208">
          <cell r="A208" t="str">
            <v xml:space="preserve"> CHIMBORAZO - RIOBAMBA - VELOZ</v>
          </cell>
        </row>
        <row r="209">
          <cell r="A209" t="str">
            <v xml:space="preserve"> CHIMBORAZO - RIOBAMBA - YARUQUÍES</v>
          </cell>
        </row>
        <row r="210">
          <cell r="A210" t="str">
            <v xml:space="preserve"> CHIMBORAZO - RIOBAMBA - CACHA (CAB. EN MACHÁNGARA) </v>
          </cell>
        </row>
        <row r="211">
          <cell r="A211" t="str">
            <v xml:space="preserve"> CHIMBORAZO - RIOBAMBA - CALPI</v>
          </cell>
        </row>
        <row r="212">
          <cell r="A212" t="str">
            <v xml:space="preserve"> CHIMBORAZO - RIOBAMBA - CUBIJÍES</v>
          </cell>
        </row>
        <row r="213">
          <cell r="A213" t="str">
            <v xml:space="preserve"> CHIMBORAZO - RIOBAMBA - FLORES</v>
          </cell>
        </row>
        <row r="214">
          <cell r="A214" t="str">
            <v xml:space="preserve"> CHIMBORAZO - RIOBAMBA - LICÁN</v>
          </cell>
        </row>
        <row r="215">
          <cell r="A215" t="str">
            <v xml:space="preserve"> CHIMBORAZO - RIOBAMBA - LICTO</v>
          </cell>
        </row>
        <row r="216">
          <cell r="A216" t="str">
            <v xml:space="preserve"> CHIMBORAZO - RIOBAMBA - PUNGALÁ</v>
          </cell>
        </row>
        <row r="217">
          <cell r="A217" t="str">
            <v xml:space="preserve"> CHIMBORAZO - RIOBAMBA - PUNÍN</v>
          </cell>
        </row>
        <row r="218">
          <cell r="A218" t="str">
            <v xml:space="preserve"> CHIMBORAZO - RIOBAMBA - QUIMIAG</v>
          </cell>
        </row>
        <row r="219">
          <cell r="A219" t="str">
            <v xml:space="preserve"> CHIMBORAZO - RIOBAMBA - SAN JUAN</v>
          </cell>
        </row>
        <row r="220">
          <cell r="A220" t="str">
            <v xml:space="preserve"> CHIMBORAZO - RIOBAMBA - SAN LUIS</v>
          </cell>
        </row>
        <row r="221">
          <cell r="A221" t="str">
            <v xml:space="preserve"> CHIMBORAZO - ALAUSÍ - ACHUPALLAS</v>
          </cell>
        </row>
        <row r="222">
          <cell r="A222" t="str">
            <v xml:space="preserve"> CHIMBORAZO - ALAUSÍ - GUASUNTOS</v>
          </cell>
        </row>
        <row r="223">
          <cell r="A223" t="str">
            <v xml:space="preserve"> CHIMBORAZO - ALAUSÍ - HUIGRA</v>
          </cell>
        </row>
        <row r="224">
          <cell r="A224" t="str">
            <v xml:space="preserve"> CHIMBORAZO - ALAUSÍ - MULTITUD</v>
          </cell>
        </row>
        <row r="225">
          <cell r="A225" t="str">
            <v xml:space="preserve"> CHIMBORAZO - ALAUSÍ - PISTISHÍ (NARIZ DEL DIABLO)</v>
          </cell>
        </row>
        <row r="226">
          <cell r="A226" t="str">
            <v xml:space="preserve"> CHIMBORAZO - ALAUSÍ - PUMALLACTA</v>
          </cell>
        </row>
        <row r="227">
          <cell r="A227" t="str">
            <v xml:space="preserve"> CHIMBORAZO - ALAUSÍ - SEVILLA</v>
          </cell>
        </row>
        <row r="228">
          <cell r="A228" t="str">
            <v xml:space="preserve"> CHIMBORAZO - ALAUSÍ - SIBAMBE</v>
          </cell>
        </row>
        <row r="229">
          <cell r="A229" t="str">
            <v xml:space="preserve"> CHIMBORAZO - ALAUSÍ - TIXÁN</v>
          </cell>
        </row>
        <row r="230">
          <cell r="A230" t="str">
            <v xml:space="preserve"> CHIMBORAZO - COLTA - CAJABAMBA</v>
          </cell>
        </row>
        <row r="231">
          <cell r="A231" t="str">
            <v xml:space="preserve"> CHIMBORAZO - COLTA - SICALPA</v>
          </cell>
        </row>
        <row r="232">
          <cell r="A232" t="str">
            <v xml:space="preserve"> CHIMBORAZO - COLTA - CAÑI</v>
          </cell>
        </row>
        <row r="233">
          <cell r="A233" t="str">
            <v xml:space="preserve"> CHIMBORAZO - COLTA - COLUMBE</v>
          </cell>
        </row>
        <row r="234">
          <cell r="A234" t="str">
            <v xml:space="preserve"> CHIMBORAZO - COLTA - JUAN DE VELASCO (PANGOR)</v>
          </cell>
        </row>
        <row r="235">
          <cell r="A235" t="str">
            <v xml:space="preserve"> CHIMBORAZO - COLTA - SANTIAGO DE QUITO (CAB. EN SAN ANTONIO DE QUITO)</v>
          </cell>
        </row>
        <row r="236">
          <cell r="A236" t="str">
            <v xml:space="preserve"> CHIMBORAZO - CHUNCHI - CAPZOL</v>
          </cell>
        </row>
        <row r="237">
          <cell r="A237" t="str">
            <v xml:space="preserve"> CHIMBORAZO - CHUNCHI - COMPUD</v>
          </cell>
        </row>
        <row r="238">
          <cell r="A238" t="str">
            <v xml:space="preserve"> CHIMBORAZO - CHUNCHI - GONZOL</v>
          </cell>
        </row>
        <row r="239">
          <cell r="A239" t="str">
            <v xml:space="preserve"> CHIMBORAZO - CHUNCHI - LLAGOS</v>
          </cell>
        </row>
        <row r="240">
          <cell r="A240" t="str">
            <v xml:space="preserve"> CHIMBORAZO - GUAMOTE - CEBADAS</v>
          </cell>
        </row>
        <row r="241">
          <cell r="A241" t="str">
            <v xml:space="preserve"> CHIMBORAZO - GUAMOTE - PALMIRA</v>
          </cell>
        </row>
        <row r="242">
          <cell r="A242" t="str">
            <v xml:space="preserve"> CHIMBORAZO - GUANO - EL ROSARIO</v>
          </cell>
        </row>
        <row r="243">
          <cell r="A243" t="str">
            <v xml:space="preserve"> CHIMBORAZO - GUANO - LA MATRIZ</v>
          </cell>
        </row>
        <row r="244">
          <cell r="A244" t="str">
            <v xml:space="preserve"> CHIMBORAZO - GUANO - GUANANDO</v>
          </cell>
        </row>
        <row r="245">
          <cell r="A245" t="str">
            <v xml:space="preserve"> CHIMBORAZO - GUANO - ILAPO</v>
          </cell>
        </row>
        <row r="246">
          <cell r="A246" t="str">
            <v xml:space="preserve"> CHIMBORAZO - GUANO - LA PROVIDENCIA</v>
          </cell>
        </row>
        <row r="247">
          <cell r="A247" t="str">
            <v xml:space="preserve"> CHIMBORAZO - GUANO - SAN ANDRÉS</v>
          </cell>
        </row>
        <row r="248">
          <cell r="A248" t="str">
            <v xml:space="preserve"> CHIMBORAZO - GUANO - SAN GERARDO DE PACAICAGUÁN</v>
          </cell>
        </row>
        <row r="249">
          <cell r="A249" t="str">
            <v xml:space="preserve"> CHIMBORAZO - GUANO - SAN ISIDRO DE PATULÚ</v>
          </cell>
        </row>
        <row r="250">
          <cell r="A250" t="str">
            <v xml:space="preserve"> CHIMBORAZO - GUANO - SAN JOSÉ DEL CHAZO</v>
          </cell>
        </row>
        <row r="251">
          <cell r="A251" t="str">
            <v xml:space="preserve"> CHIMBORAZO - GUANO - SANTA FÉ DE GALÁN</v>
          </cell>
        </row>
        <row r="252">
          <cell r="A252" t="str">
            <v xml:space="preserve"> CHIMBORAZO - GUANO - VALPARAÍSO</v>
          </cell>
        </row>
        <row r="253">
          <cell r="A253" t="str">
            <v xml:space="preserve"> CHIMBORAZO - PENIPE - EL ALTAR</v>
          </cell>
        </row>
        <row r="254">
          <cell r="A254" t="str">
            <v xml:space="preserve"> CHIMBORAZO - PENIPE - MATUS</v>
          </cell>
        </row>
        <row r="255">
          <cell r="A255" t="str">
            <v xml:space="preserve"> CHIMBORAZO - PENIPE - PUELA</v>
          </cell>
        </row>
        <row r="256">
          <cell r="A256" t="str">
            <v xml:space="preserve"> CHIMBORAZO - PENIPE - SAN ANTONIO DE BAYUSHIG</v>
          </cell>
        </row>
        <row r="257">
          <cell r="A257" t="str">
            <v xml:space="preserve"> CHIMBORAZO - PENIPE - LA CANDELARIA</v>
          </cell>
        </row>
        <row r="258">
          <cell r="A258" t="str">
            <v xml:space="preserve"> CHIMBORAZO - PENIPE - BILBAO (CAB.EN QUILLUYACU)</v>
          </cell>
        </row>
        <row r="259">
          <cell r="A259" t="str">
            <v>EL ORO - MACHALA - LA PROVIDENCIA</v>
          </cell>
        </row>
        <row r="260">
          <cell r="A260" t="str">
            <v>EL ORO - MACHALA - MACHALA</v>
          </cell>
        </row>
        <row r="261">
          <cell r="A261" t="str">
            <v>EL ORO - MACHALA - PUERTO BOLÍVAR</v>
          </cell>
        </row>
        <row r="262">
          <cell r="A262" t="str">
            <v>EL ORO - MACHALA - NUEVE DE MAYO</v>
          </cell>
        </row>
        <row r="263">
          <cell r="A263" t="str">
            <v>EL ORO - MACHALA - EL CAMBIO</v>
          </cell>
        </row>
        <row r="264">
          <cell r="A264" t="str">
            <v>EL ORO - MACHALA - EL RETIRO</v>
          </cell>
        </row>
        <row r="265">
          <cell r="A265" t="str">
            <v>EL ORO - ARENILLAS - CHACRAS</v>
          </cell>
        </row>
        <row r="266">
          <cell r="A266" t="str">
            <v>EL ORO - ARENILLAS - PALMALES</v>
          </cell>
        </row>
        <row r="267">
          <cell r="A267" t="str">
            <v>EL ORO - ARENILLAS - CARCABÓN</v>
          </cell>
        </row>
        <row r="268">
          <cell r="A268" t="str">
            <v>EL ORO - ATAHUALPA - AYAPAMBA</v>
          </cell>
        </row>
        <row r="269">
          <cell r="A269" t="str">
            <v>EL ORO - ATAHUALPA - CORDONCILLO</v>
          </cell>
        </row>
        <row r="270">
          <cell r="A270" t="str">
            <v>EL ORO - ATAHUALPA - MILAGRO</v>
          </cell>
        </row>
        <row r="271">
          <cell r="A271" t="str">
            <v>EL ORO - ATAHUALPA - SAN JOSÉ</v>
          </cell>
        </row>
        <row r="272">
          <cell r="A272" t="str">
            <v>EL ORO - ATAHUALPA - SAN JUAN DE CERRO AZUL</v>
          </cell>
        </row>
        <row r="273">
          <cell r="A273" t="str">
            <v>EL ORO - BALSAS - BELLAMARÍA</v>
          </cell>
        </row>
        <row r="274">
          <cell r="A274" t="str">
            <v xml:space="preserve">EL ORO - EL GUABO - BARBONES (SUCRE) </v>
          </cell>
        </row>
        <row r="275">
          <cell r="A275" t="str">
            <v>EL ORO - EL GUABO - LA IBERIA</v>
          </cell>
        </row>
        <row r="276">
          <cell r="A276" t="str">
            <v>EL ORO - EL GUABO - TENDALES (CAB.EN PUERTO TENDALES)</v>
          </cell>
        </row>
        <row r="277">
          <cell r="A277" t="str">
            <v>EL ORO - EL GUABO - RÍO BONITO</v>
          </cell>
        </row>
        <row r="278">
          <cell r="A278" t="str">
            <v>EL ORO - HUAQUILLAS - ECUADOR</v>
          </cell>
        </row>
        <row r="279">
          <cell r="A279" t="str">
            <v>EL ORO - HUAQUILLAS - EL PARAÍSO</v>
          </cell>
        </row>
        <row r="280">
          <cell r="A280" t="str">
            <v>EL ORO - HUAQUILLAS - HUALTACO</v>
          </cell>
        </row>
        <row r="281">
          <cell r="A281" t="str">
            <v>EL ORO - HUAQUILLAS - MILTON REYES</v>
          </cell>
        </row>
        <row r="282">
          <cell r="A282" t="str">
            <v>EL ORO - HUAQUILLAS - UNIÓN LOJANA</v>
          </cell>
        </row>
        <row r="283">
          <cell r="A283" t="str">
            <v>EL ORO - MARCABELÍ - EL INGENIO</v>
          </cell>
        </row>
        <row r="284">
          <cell r="A284" t="str">
            <v>EL ORO - PASAJE - BOLÍVAR</v>
          </cell>
        </row>
        <row r="285">
          <cell r="A285" t="str">
            <v>EL ORO - PASAJE - LOMA DE FRANCO</v>
          </cell>
        </row>
        <row r="286">
          <cell r="A286" t="str">
            <v>EL ORO - PASAJE - OCHOA LEÓN (MATRIZ)</v>
          </cell>
        </row>
        <row r="287">
          <cell r="A287" t="str">
            <v>EL ORO - PASAJE - TRES CERRITOS</v>
          </cell>
        </row>
        <row r="288">
          <cell r="A288" t="str">
            <v>EL ORO - PASAJE - BUENAVISTA</v>
          </cell>
        </row>
        <row r="289">
          <cell r="A289" t="str">
            <v>EL ORO - PASAJE - CASACAY</v>
          </cell>
        </row>
        <row r="290">
          <cell r="A290" t="str">
            <v>EL ORO - PASAJE - LA PEAÑA</v>
          </cell>
        </row>
        <row r="291">
          <cell r="A291" t="str">
            <v>EL ORO - PASAJE - PROGRESO</v>
          </cell>
        </row>
        <row r="292">
          <cell r="A292" t="str">
            <v>EL ORO - PASAJE - UZHCURRUMI</v>
          </cell>
        </row>
        <row r="293">
          <cell r="A293" t="str">
            <v xml:space="preserve">EL ORO - PASAJE - CAÑAQUEMADA </v>
          </cell>
        </row>
        <row r="294">
          <cell r="A294" t="str">
            <v>EL ORO - PIÑAS - LA MATRIZ</v>
          </cell>
        </row>
        <row r="295">
          <cell r="A295" t="str">
            <v>EL ORO - PIÑAS - LA SUSAYA</v>
          </cell>
        </row>
        <row r="296">
          <cell r="A296" t="str">
            <v>EL ORO - PIÑAS - PIÑAS GRANDE</v>
          </cell>
        </row>
        <row r="297">
          <cell r="A297" t="str">
            <v>EL ORO - PIÑAS - CAPIRO (CAB. EN LA CAPILLA DE CAPIRO)</v>
          </cell>
        </row>
        <row r="298">
          <cell r="A298" t="str">
            <v>EL ORO - PIÑAS - LA BOCANA</v>
          </cell>
        </row>
        <row r="299">
          <cell r="A299" t="str">
            <v>EL ORO - PIÑAS - MOROMORO (CAB. EN EL VADO)</v>
          </cell>
        </row>
        <row r="300">
          <cell r="A300" t="str">
            <v>EL ORO - PIÑAS - PIEDRAS</v>
          </cell>
        </row>
        <row r="301">
          <cell r="A301" t="str">
            <v>EL ORO - PIÑAS - SAN ROQUE (AMBROSIO MALDONADO)</v>
          </cell>
        </row>
        <row r="302">
          <cell r="A302" t="str">
            <v>EL ORO - PIÑAS - SARACAY</v>
          </cell>
        </row>
        <row r="303">
          <cell r="A303" t="str">
            <v>EL ORO - PORTOVELO - CURTINCAPA</v>
          </cell>
        </row>
        <row r="304">
          <cell r="A304" t="str">
            <v>EL ORO - PORTOVELO - MORALES</v>
          </cell>
        </row>
        <row r="305">
          <cell r="A305" t="str">
            <v>EL ORO - PORTOVELO - SALATÍ</v>
          </cell>
        </row>
        <row r="306">
          <cell r="A306" t="str">
            <v>EL ORO - SANTA ROSA - SANTA ROSA</v>
          </cell>
        </row>
        <row r="307">
          <cell r="A307" t="str">
            <v>EL ORO - SANTA ROSA - PUERTO JELÍ</v>
          </cell>
        </row>
        <row r="308">
          <cell r="A308" t="str">
            <v>EL ORO - SANTA ROSA - BALNEARIO JAMBELÍ (SATÉLITE)</v>
          </cell>
        </row>
        <row r="309">
          <cell r="A309" t="str">
            <v>EL ORO - SANTA ROSA - JUMÓN (SATÉLITE)</v>
          </cell>
        </row>
        <row r="310">
          <cell r="A310" t="str">
            <v>EL ORO - SANTA ROSA - NUEVO SANTA ROSA</v>
          </cell>
        </row>
        <row r="311">
          <cell r="A311" t="str">
            <v>EL ORO - SANTA ROSA - BELLAVISTA</v>
          </cell>
        </row>
        <row r="312">
          <cell r="A312" t="str">
            <v>EL ORO - SANTA ROSA - JAMBELÍ</v>
          </cell>
        </row>
        <row r="313">
          <cell r="A313" t="str">
            <v>EL ORO - SANTA ROSA - LA AVANZADA</v>
          </cell>
        </row>
        <row r="314">
          <cell r="A314" t="str">
            <v>EL ORO - SANTA ROSA - SAN ANTONIO</v>
          </cell>
        </row>
        <row r="315">
          <cell r="A315" t="str">
            <v>EL ORO - SANTA ROSA - TORATA</v>
          </cell>
        </row>
        <row r="316">
          <cell r="A316" t="str">
            <v>EL ORO - SANTA ROSA - VICTORIA</v>
          </cell>
        </row>
        <row r="317">
          <cell r="A317" t="str">
            <v>EL ORO - SANTA ROSA - BELLAMARÍA</v>
          </cell>
        </row>
        <row r="318">
          <cell r="A318" t="str">
            <v>EL ORO - ZARUMA - ABAÑÍN</v>
          </cell>
        </row>
        <row r="319">
          <cell r="A319" t="str">
            <v>EL ORO - ZARUMA - ARCAPAMBA</v>
          </cell>
        </row>
        <row r="320">
          <cell r="A320" t="str">
            <v>EL ORO - ZARUMA - GUANAZÁN</v>
          </cell>
        </row>
        <row r="321">
          <cell r="A321" t="str">
            <v>EL ORO - ZARUMA - GUIZHAGUIÑA</v>
          </cell>
        </row>
        <row r="322">
          <cell r="A322" t="str">
            <v>EL ORO - ZARUMA - HUERTAS</v>
          </cell>
        </row>
        <row r="323">
          <cell r="A323" t="str">
            <v>EL ORO - ZARUMA - MALVAS</v>
          </cell>
        </row>
        <row r="324">
          <cell r="A324" t="str">
            <v>EL ORO - ZARUMA - MULUNCAY GRANDE</v>
          </cell>
        </row>
        <row r="325">
          <cell r="A325" t="str">
            <v>EL ORO - ZARUMA - SINSAO</v>
          </cell>
        </row>
        <row r="326">
          <cell r="A326" t="str">
            <v>EL ORO - ZARUMA - SALVIAS</v>
          </cell>
        </row>
        <row r="327">
          <cell r="A327" t="str">
            <v>EL ORO - LAS LAJAS - LA VICTORIA</v>
          </cell>
        </row>
        <row r="328">
          <cell r="A328" t="str">
            <v>EL ORO - LAS LAJAS - PLATANILLOS</v>
          </cell>
        </row>
        <row r="329">
          <cell r="A329" t="str">
            <v>EL ORO - LAS LAJAS - VALLE HERMOSO</v>
          </cell>
        </row>
        <row r="330">
          <cell r="A330" t="str">
            <v>EL ORO - LAS LAJAS - LA LIBERTAD</v>
          </cell>
        </row>
        <row r="331">
          <cell r="A331" t="str">
            <v xml:space="preserve">EL ORO - LAS LAJAS - EL PARAÍSO </v>
          </cell>
        </row>
        <row r="332">
          <cell r="A332" t="str">
            <v>EL ORO - LAS LAJAS - SAN ISIDRO</v>
          </cell>
        </row>
        <row r="333">
          <cell r="A333" t="str">
            <v xml:space="preserve">ESMERALDAS - ESMERALDAS - BARTOLOMÉ RUIZ (CÉSAR FRANCO CARRIÓN) </v>
          </cell>
        </row>
        <row r="334">
          <cell r="A334" t="str">
            <v>ESMERALDAS - ESMERALDAS - 5 DE AGOSTO</v>
          </cell>
        </row>
        <row r="335">
          <cell r="A335" t="str">
            <v>ESMERALDAS - ESMERALDAS - ESMERALDAS</v>
          </cell>
        </row>
        <row r="336">
          <cell r="A336" t="str">
            <v>ESMERALDAS - ESMERALDAS - LUIS TELLO  (LAS PALMAS)</v>
          </cell>
        </row>
        <row r="337">
          <cell r="A337" t="str">
            <v>ESMERALDAS - ESMERALDAS - SIMÓN PLATA TORRES</v>
          </cell>
        </row>
        <row r="338">
          <cell r="A338" t="str">
            <v xml:space="preserve">ESMERALDAS - ESMERALDAS - CAMARONES (CAB. EN SAN VICENTE) </v>
          </cell>
        </row>
        <row r="339">
          <cell r="A339" t="str">
            <v>ESMERALDAS - ESMERALDAS - CRNEL. CARLOS CONCHA TORRES (CAB.EN HUELE)</v>
          </cell>
        </row>
        <row r="340">
          <cell r="A340" t="str">
            <v>ESMERALDAS - ESMERALDAS - CHINCA</v>
          </cell>
        </row>
        <row r="341">
          <cell r="A341" t="str">
            <v>ESMERALDAS - ESMERALDAS - MAJUA</v>
          </cell>
        </row>
        <row r="342">
          <cell r="A342" t="str">
            <v>ESMERALDAS - ESMERALDAS - SAN MATEO</v>
          </cell>
        </row>
        <row r="343">
          <cell r="A343" t="str">
            <v>ESMERALDAS - ESMERALDAS - TABIAZO</v>
          </cell>
        </row>
        <row r="344">
          <cell r="A344" t="str">
            <v>ESMERALDAS - ESMERALDAS - TACHINA</v>
          </cell>
        </row>
        <row r="345">
          <cell r="A345" t="str">
            <v>ESMERALDAS - ESMERALDAS - VUELTA LARGA</v>
          </cell>
        </row>
        <row r="346">
          <cell r="A346" t="str">
            <v>ESMERALDAS - ELOY ALFARO - ANCHAYACU</v>
          </cell>
        </row>
        <row r="347">
          <cell r="A347" t="str">
            <v xml:space="preserve">ESMERALDAS - ELOY ALFARO - ATAHUALPA (CAB. EN CAMARONES) </v>
          </cell>
        </row>
        <row r="348">
          <cell r="A348" t="str">
            <v>ESMERALDAS - ELOY ALFARO - BORBÓN</v>
          </cell>
        </row>
        <row r="349">
          <cell r="A349" t="str">
            <v>ESMERALDAS - ELOY ALFARO - LA TOLA</v>
          </cell>
        </row>
        <row r="350">
          <cell r="A350" t="str">
            <v>ESMERALDAS - ELOY ALFARO - LUIS VARGAS TORRES (CAB. EN PLAYA DE ORO)</v>
          </cell>
        </row>
        <row r="351">
          <cell r="A351" t="str">
            <v>ESMERALDAS - ELOY ALFARO - MALDONADO</v>
          </cell>
        </row>
        <row r="352">
          <cell r="A352" t="str">
            <v xml:space="preserve">ESMERALDAS - ELOY ALFARO - PAMPANAL DE BOLÍVAR     </v>
          </cell>
        </row>
        <row r="353">
          <cell r="A353" t="str">
            <v>ESMERALDAS - ELOY ALFARO - SAN FRANCISCO DE ONZOLE</v>
          </cell>
        </row>
        <row r="354">
          <cell r="A354" t="str">
            <v>ESMERALDAS - ELOY ALFARO - SANTO DOMINGO DE ONZOLE</v>
          </cell>
        </row>
        <row r="355">
          <cell r="A355" t="str">
            <v>ESMERALDAS - ELOY ALFARO - SELVA ALEGRE</v>
          </cell>
        </row>
        <row r="356">
          <cell r="A356" t="str">
            <v>ESMERALDAS - ELOY ALFARO - TELEMBÍ</v>
          </cell>
        </row>
        <row r="357">
          <cell r="A357" t="str">
            <v>ESMERALDAS - ELOY ALFARO - COLÓN ELOY DEL MARÍA</v>
          </cell>
        </row>
        <row r="358">
          <cell r="A358" t="str">
            <v>ESMERALDAS - ELOY ALFARO - SAN JOSÉ DE CAYAPAS</v>
          </cell>
        </row>
        <row r="359">
          <cell r="A359" t="str">
            <v>ESMERALDAS - ELOY ALFARO - TIMBIRÉ</v>
          </cell>
        </row>
        <row r="360">
          <cell r="A360" t="str">
            <v>ESMERALDAS - ELOY ALFARO - SANTA LUCÍA DE LAS PEÑAS</v>
          </cell>
        </row>
        <row r="361">
          <cell r="A361" t="str">
            <v>ESMERALDAS - MUISNE - BOLÍVAR</v>
          </cell>
        </row>
        <row r="362">
          <cell r="A362" t="str">
            <v>ESMERALDAS - MUISNE - DAULE</v>
          </cell>
        </row>
        <row r="363">
          <cell r="A363" t="str">
            <v>ESMERALDAS - MUISNE - GALERA</v>
          </cell>
        </row>
        <row r="364">
          <cell r="A364" t="str">
            <v xml:space="preserve">ESMERALDAS - MUISNE - QUINGUE (OLMEDO PERDOMO FRANCO) </v>
          </cell>
        </row>
        <row r="365">
          <cell r="A365" t="str">
            <v>ESMERALDAS - MUISNE - SALIMA</v>
          </cell>
        </row>
        <row r="366">
          <cell r="A366" t="str">
            <v>ESMERALDAS - MUISNE - SAN FRANCISCO</v>
          </cell>
        </row>
        <row r="367">
          <cell r="A367" t="str">
            <v>ESMERALDAS - MUISNE - SAN GREGORIO</v>
          </cell>
        </row>
        <row r="368">
          <cell r="A368" t="str">
            <v>ESMERALDAS - MUISNE - SAN JOSÉ DE CHAMANGA (CAB.EN CHAMANGA)</v>
          </cell>
        </row>
        <row r="369">
          <cell r="A369" t="str">
            <v>ESMERALDAS - QUININDÉ - CUBE</v>
          </cell>
        </row>
        <row r="370">
          <cell r="A370" t="str">
            <v>ESMERALDAS - QUININDÉ - CHURA (CHANCAMA) (CAB. EN EL YERBERO)</v>
          </cell>
        </row>
        <row r="371">
          <cell r="A371" t="str">
            <v>ESMERALDAS - QUININDÉ - MALIMPIA</v>
          </cell>
        </row>
        <row r="372">
          <cell r="A372" t="str">
            <v>ESMERALDAS - QUININDÉ - VICHE</v>
          </cell>
        </row>
        <row r="373">
          <cell r="A373" t="str">
            <v>ESMERALDAS - QUININDÉ - LA UNIÓN</v>
          </cell>
        </row>
        <row r="374">
          <cell r="A374" t="str">
            <v xml:space="preserve">ESMERALDAS - SAN LORENZO - ALTO TAMBO (CAB. EN GUADUAL) </v>
          </cell>
        </row>
        <row r="375">
          <cell r="A375" t="str">
            <v xml:space="preserve">ESMERALDAS - SAN LORENZO - ANCÓN (PICHANGAL) (CAB. EN PALMA REAL) </v>
          </cell>
        </row>
        <row r="376">
          <cell r="A376" t="str">
            <v>ESMERALDAS - SAN LORENZO - CALDERÓN</v>
          </cell>
        </row>
        <row r="377">
          <cell r="A377" t="str">
            <v>ESMERALDAS - SAN LORENZO - CARONDELET</v>
          </cell>
        </row>
        <row r="378">
          <cell r="A378" t="str">
            <v xml:space="preserve">ESMERALDAS - SAN LORENZO - 5 DE JUNIO (CAB. EN UIMBI) </v>
          </cell>
        </row>
        <row r="379">
          <cell r="A379" t="str">
            <v>ESMERALDAS - SAN LORENZO - CONCEPCIÓN</v>
          </cell>
        </row>
        <row r="380">
          <cell r="A380" t="str">
            <v>ESMERALDAS - SAN LORENZO - MATAJE (CAB. EN SANTANDER)</v>
          </cell>
        </row>
        <row r="381">
          <cell r="A381" t="str">
            <v xml:space="preserve">ESMERALDAS - SAN LORENZO - SAN JAVIER DE CACHAVÍ (CAB. EN SAN JAVIER) </v>
          </cell>
        </row>
        <row r="382">
          <cell r="A382" t="str">
            <v>ESMERALDAS - SAN LORENZO - SANTA RITA</v>
          </cell>
        </row>
        <row r="383">
          <cell r="A383" t="str">
            <v>ESMERALDAS - SAN LORENZO - TAMBILLO</v>
          </cell>
        </row>
        <row r="384">
          <cell r="A384" t="str">
            <v>ESMERALDAS - SAN LORENZO - TULULBÍ (CAB. EN RICAURTE)</v>
          </cell>
        </row>
        <row r="385">
          <cell r="A385" t="str">
            <v>ESMERALDAS - SAN LORENZO - URBINA</v>
          </cell>
        </row>
        <row r="386">
          <cell r="A386" t="str">
            <v>ESMERALDAS - ATACAMES - LA UNIÓN</v>
          </cell>
        </row>
        <row r="387">
          <cell r="A387" t="str">
            <v xml:space="preserve">ESMERALDAS - ATACAMES - SÚA  (CAB. EN LA BOCANA) </v>
          </cell>
        </row>
        <row r="388">
          <cell r="A388" t="str">
            <v>ESMERALDAS - ATACAMES - TONCHIGÜE</v>
          </cell>
        </row>
        <row r="389">
          <cell r="A389" t="str">
            <v>ESMERALDAS - ATACAMES - TONSUPA</v>
          </cell>
        </row>
        <row r="390">
          <cell r="A390" t="str">
            <v>ESMERALDAS - RIOVERDE - CHONTADURO</v>
          </cell>
        </row>
        <row r="391">
          <cell r="A391" t="str">
            <v>ESMERALDAS - RIOVERDE - CHUMUNDÉ</v>
          </cell>
        </row>
        <row r="392">
          <cell r="A392" t="str">
            <v>ESMERALDAS - RIOVERDE - LAGARTO</v>
          </cell>
        </row>
        <row r="393">
          <cell r="A393" t="str">
            <v xml:space="preserve">ESMERALDAS - RIOVERDE - MONTALVO (CAB. EN HORQUETA) </v>
          </cell>
        </row>
        <row r="394">
          <cell r="A394" t="str">
            <v>ESMERALDAS - RIOVERDE - ROCAFUERTE</v>
          </cell>
        </row>
        <row r="395">
          <cell r="A395" t="e">
            <v>#N/A</v>
          </cell>
        </row>
        <row r="396">
          <cell r="A396" t="e">
            <v>#N/A</v>
          </cell>
        </row>
        <row r="397">
          <cell r="A397" t="e">
            <v>#N/A</v>
          </cell>
        </row>
        <row r="398">
          <cell r="A398" t="str">
            <v xml:space="preserve"> GUAYAS - GUAYAQUIL - AYACUCHO</v>
          </cell>
        </row>
        <row r="399">
          <cell r="A399" t="str">
            <v xml:space="preserve"> GUAYAS - GUAYAQUIL - BOLÍVAR  (SAGRARIO) </v>
          </cell>
        </row>
        <row r="400">
          <cell r="A400" t="str">
            <v xml:space="preserve"> GUAYAS - GUAYAQUIL - CARBO (CONCEPCIÓN) </v>
          </cell>
        </row>
        <row r="401">
          <cell r="A401" t="str">
            <v xml:space="preserve"> GUAYAS - GUAYAQUIL - FEBRES CORDERO</v>
          </cell>
        </row>
        <row r="402">
          <cell r="A402" t="str">
            <v xml:space="preserve"> GUAYAS - GUAYAQUIL - GARCÍA MORENO</v>
          </cell>
        </row>
        <row r="403">
          <cell r="A403" t="str">
            <v xml:space="preserve"> GUAYAS - GUAYAQUIL - LETAMENDI</v>
          </cell>
        </row>
        <row r="404">
          <cell r="A404" t="str">
            <v xml:space="preserve"> GUAYAS - GUAYAQUIL - NUEVE DE OCTUBRE</v>
          </cell>
        </row>
        <row r="405">
          <cell r="A405" t="str">
            <v xml:space="preserve"> GUAYAS - GUAYAQUIL - OLMEDO  (SAN ALEJO) </v>
          </cell>
        </row>
        <row r="406">
          <cell r="A406" t="str">
            <v xml:space="preserve"> GUAYAS - GUAYAQUIL - ROCA</v>
          </cell>
        </row>
        <row r="407">
          <cell r="A407" t="str">
            <v xml:space="preserve"> GUAYAS - GUAYAQUIL - ROCAFUERTE</v>
          </cell>
        </row>
        <row r="408">
          <cell r="A408" t="str">
            <v xml:space="preserve"> GUAYAS - GUAYAQUIL - SUCRE</v>
          </cell>
        </row>
        <row r="409">
          <cell r="A409" t="str">
            <v xml:space="preserve"> GUAYAS - GUAYAQUIL - TARQUI</v>
          </cell>
        </row>
        <row r="410">
          <cell r="A410" t="str">
            <v xml:space="preserve"> GUAYAS - GUAYAQUIL - URDANETA</v>
          </cell>
        </row>
        <row r="411">
          <cell r="A411" t="str">
            <v xml:space="preserve"> GUAYAS - GUAYAQUIL - XIMENA</v>
          </cell>
        </row>
        <row r="412">
          <cell r="A412" t="str">
            <v xml:space="preserve"> GUAYAS - GUAYAQUIL - PASCUALES</v>
          </cell>
        </row>
        <row r="413">
          <cell r="A413" t="str">
            <v xml:space="preserve"> GUAYAS - GUAYAQUIL - JUAN GÓMEZ RENDÓN (PROGRESO) </v>
          </cell>
        </row>
        <row r="414">
          <cell r="A414" t="str">
            <v xml:space="preserve"> GUAYAS - GUAYAQUIL - MORRO</v>
          </cell>
        </row>
        <row r="415">
          <cell r="A415" t="str">
            <v xml:space="preserve"> GUAYAS - GUAYAQUIL - POSORJA</v>
          </cell>
        </row>
        <row r="416">
          <cell r="A416" t="str">
            <v xml:space="preserve"> GUAYAS - GUAYAQUIL - PUNÁ</v>
          </cell>
        </row>
        <row r="417">
          <cell r="A417" t="str">
            <v xml:space="preserve"> GUAYAS - GUAYAQUIL - TENGUEL</v>
          </cell>
        </row>
        <row r="418">
          <cell r="A418" t="str">
            <v xml:space="preserve"> GUAYAS - COLIMES - SAN JACINTO</v>
          </cell>
        </row>
        <row r="419">
          <cell r="A419" t="str">
            <v xml:space="preserve"> GUAYAS - DAULE - DAULE</v>
          </cell>
        </row>
        <row r="420">
          <cell r="A420" t="str">
            <v xml:space="preserve"> GUAYAS - DAULE - LA AURORA (SATÉLITE)</v>
          </cell>
        </row>
        <row r="421">
          <cell r="A421" t="str">
            <v xml:space="preserve"> GUAYAS - DAULE - BANIFE</v>
          </cell>
        </row>
        <row r="422">
          <cell r="A422" t="str">
            <v xml:space="preserve"> GUAYAS - DAULE - EMILIANO CAICEDO MARCOS</v>
          </cell>
        </row>
        <row r="423">
          <cell r="A423" t="str">
            <v xml:space="preserve"> GUAYAS - DAULE - MAGRO</v>
          </cell>
        </row>
        <row r="424">
          <cell r="A424" t="str">
            <v xml:space="preserve"> GUAYAS - DAULE - PADRE JUAN BAUTISTA AGUIRRE</v>
          </cell>
        </row>
        <row r="425">
          <cell r="A425" t="str">
            <v xml:space="preserve"> GUAYAS - DAULE - SANTA CLARA</v>
          </cell>
        </row>
        <row r="426">
          <cell r="A426" t="str">
            <v xml:space="preserve"> GUAYAS - DAULE - VICENTE PIEDRAHITA</v>
          </cell>
        </row>
        <row r="427">
          <cell r="A427" t="str">
            <v xml:space="preserve"> GUAYAS - DAULE - JUAN BAUTISTA AGUIRRE (LOS TINTOS) </v>
          </cell>
        </row>
        <row r="428">
          <cell r="A428" t="str">
            <v xml:space="preserve"> GUAYAS - DAULE - LAUREL</v>
          </cell>
        </row>
        <row r="429">
          <cell r="A429" t="str">
            <v xml:space="preserve"> GUAYAS - DAULE - LIMONAL</v>
          </cell>
        </row>
        <row r="430">
          <cell r="A430" t="str">
            <v xml:space="preserve"> GUAYAS - DAULE - LOS LOJAS (ENRIQUE BAQUERIZO MORENO)</v>
          </cell>
        </row>
        <row r="431">
          <cell r="A431" t="str">
            <v xml:space="preserve"> GUAYAS - DURÁN - ELOY ALFARO (DURÁN)</v>
          </cell>
        </row>
        <row r="432">
          <cell r="A432" t="str">
            <v xml:space="preserve"> GUAYAS - DURÁN - EL RECREO</v>
          </cell>
        </row>
        <row r="433">
          <cell r="A433" t="str">
            <v xml:space="preserve"> GUAYAS - EL EMPALME - GUAYAS (PUEBLO NUEVO) </v>
          </cell>
        </row>
        <row r="434">
          <cell r="A434" t="str">
            <v xml:space="preserve"> GUAYAS - EL EMPALME - EL ROSARIO</v>
          </cell>
        </row>
        <row r="435">
          <cell r="A435" t="str">
            <v xml:space="preserve"> GUAYAS - MILAGRO - CHOBO</v>
          </cell>
        </row>
        <row r="436">
          <cell r="A436" t="str">
            <v xml:space="preserve"> GUAYAS - MILAGRO - MARISCAL SUCRE (HUAQUES)</v>
          </cell>
        </row>
        <row r="437">
          <cell r="A437" t="str">
            <v xml:space="preserve"> GUAYAS - MILAGRO - ROBERTO ASTUDILLO (CAB. EN CRUCE DE VENECIA) </v>
          </cell>
        </row>
        <row r="438">
          <cell r="A438" t="str">
            <v xml:space="preserve"> GUAYAS - NARANJAL - JESÚS MARÍA</v>
          </cell>
        </row>
        <row r="439">
          <cell r="A439" t="str">
            <v xml:space="preserve"> GUAYAS - NARANJAL - SAN CARLOS</v>
          </cell>
        </row>
        <row r="440">
          <cell r="A440" t="str">
            <v xml:space="preserve"> GUAYAS - NARANJAL - SANTA ROSA DE FLANDES</v>
          </cell>
        </row>
        <row r="441">
          <cell r="A441" t="str">
            <v xml:space="preserve"> GUAYAS - NARANJAL - TAURA</v>
          </cell>
        </row>
        <row r="442">
          <cell r="A442" t="str">
            <v xml:space="preserve"> GUAYAS - PEDRO CARBO - VALLE DE LA VIRGEN </v>
          </cell>
        </row>
        <row r="443">
          <cell r="A443" t="str">
            <v xml:space="preserve"> GUAYAS - PEDRO CARBO - SABANILLA</v>
          </cell>
        </row>
        <row r="444">
          <cell r="A444" t="str">
            <v xml:space="preserve"> GUAYAS - SAMBORONDÓN - SAMBORONDÓN</v>
          </cell>
        </row>
        <row r="445">
          <cell r="A445" t="str">
            <v xml:space="preserve"> GUAYAS - SAMBORONDÓN - LA PUNTILLA (SATÉLITE)</v>
          </cell>
        </row>
        <row r="446">
          <cell r="A446" t="str">
            <v xml:space="preserve"> GUAYAS - SAMBORONDÓN - TARIFA</v>
          </cell>
        </row>
        <row r="447">
          <cell r="A447" t="str">
            <v xml:space="preserve"> GUAYAS - SALITRE (URBINA JADO) - BOCANA</v>
          </cell>
        </row>
        <row r="448">
          <cell r="A448" t="str">
            <v xml:space="preserve"> GUAYAS - SALITRE (URBINA JADO) - CANDILEJOS</v>
          </cell>
        </row>
        <row r="449">
          <cell r="A449" t="str">
            <v xml:space="preserve"> GUAYAS - SALITRE (URBINA JADO) - CENTRAL</v>
          </cell>
        </row>
        <row r="450">
          <cell r="A450" t="str">
            <v xml:space="preserve"> GUAYAS - SALITRE (URBINA JADO) - PARAÍSO</v>
          </cell>
        </row>
        <row r="451">
          <cell r="A451" t="str">
            <v xml:space="preserve"> GUAYAS - SALITRE (URBINA JADO) - SAN MATEO</v>
          </cell>
        </row>
        <row r="452">
          <cell r="A452" t="str">
            <v xml:space="preserve"> GUAYAS - SALITRE (URBINA JADO) - GRAL. VERNAZA (DOS ESTEROS) </v>
          </cell>
        </row>
        <row r="453">
          <cell r="A453" t="str">
            <v xml:space="preserve"> GUAYAS - SALITRE (URBINA JADO) - LA VICTORIA (ÑAUZA)</v>
          </cell>
        </row>
        <row r="454">
          <cell r="A454" t="str">
            <v xml:space="preserve"> GUAYAS - SALITRE (URBINA JADO) - JUNQUILLAL</v>
          </cell>
        </row>
        <row r="455">
          <cell r="A455" t="str">
            <v xml:space="preserve"> GUAYAS - SAN JACINTO DE YAGUACHI - GRAL. PEDRO J. MONTERO (BOLICHE) </v>
          </cell>
        </row>
        <row r="456">
          <cell r="A456" t="str">
            <v xml:space="preserve"> GUAYAS - SAN JACINTO DE YAGUACHI - YAGUACHI VIEJO (CONE)</v>
          </cell>
        </row>
        <row r="457">
          <cell r="A457" t="str">
            <v xml:space="preserve"> GUAYAS - SAN JACINTO DE YAGUACHI - VIRGEN DE FÁTIMA</v>
          </cell>
        </row>
        <row r="458">
          <cell r="A458" t="str">
            <v xml:space="preserve"> GUAYAS - SIMÓN BOLÍVAR - CRNEL.LORENZO DE GARAICOA (PEDREGAL)</v>
          </cell>
        </row>
        <row r="459">
          <cell r="A459" t="str">
            <v>IMBABURA - IBARRA - CARANQUI</v>
          </cell>
        </row>
        <row r="460">
          <cell r="A460" t="str">
            <v>IMBABURA - IBARRA - GUAYAQUIL DE ALPACHACA</v>
          </cell>
        </row>
        <row r="461">
          <cell r="A461" t="str">
            <v>IMBABURA - IBARRA - SAGRARIO</v>
          </cell>
        </row>
        <row r="462">
          <cell r="A462" t="str">
            <v>IMBABURA - IBARRA - SAN FRANCISCO</v>
          </cell>
        </row>
        <row r="463">
          <cell r="A463" t="str">
            <v>IMBABURA - IBARRA - LA DOLOROSA DEL PRIORATO</v>
          </cell>
        </row>
        <row r="464">
          <cell r="A464" t="str">
            <v>IMBABURA - IBARRA - AMBUQUÍ</v>
          </cell>
        </row>
        <row r="465">
          <cell r="A465" t="str">
            <v>IMBABURA - IBARRA - ANGOCHAGUA</v>
          </cell>
        </row>
        <row r="466">
          <cell r="A466" t="str">
            <v>IMBABURA - IBARRA - CAROLINA</v>
          </cell>
        </row>
        <row r="467">
          <cell r="A467" t="str">
            <v>IMBABURA - IBARRA - LA ESPERANZA</v>
          </cell>
        </row>
        <row r="468">
          <cell r="A468" t="str">
            <v>IMBABURA - IBARRA - LITA</v>
          </cell>
        </row>
        <row r="469">
          <cell r="A469" t="str">
            <v>IMBABURA - IBARRA - SALINAS</v>
          </cell>
        </row>
        <row r="470">
          <cell r="A470" t="str">
            <v>IMBABURA - IBARRA - SAN ANTONIO</v>
          </cell>
        </row>
        <row r="471">
          <cell r="A471" t="str">
            <v xml:space="preserve">IMBABURA - ANTONIO ANTE - ANDRADE MARÍN  (LOURDES) </v>
          </cell>
        </row>
        <row r="472">
          <cell r="A472" t="str">
            <v>IMBABURA - ANTONIO ANTE - ATUNTAQUI</v>
          </cell>
        </row>
        <row r="473">
          <cell r="A473" t="str">
            <v xml:space="preserve">IMBABURA - ANTONIO ANTE - IMBAYA (SAN LUIS DE COBUENDO) </v>
          </cell>
        </row>
        <row r="474">
          <cell r="A474" t="str">
            <v>IMBABURA - ANTONIO ANTE - SAN FRANCISCO DE NATABUELA</v>
          </cell>
        </row>
        <row r="475">
          <cell r="A475" t="str">
            <v>IMBABURA - ANTONIO ANTE - SAN JOSÉ DE CHALTURA</v>
          </cell>
        </row>
        <row r="476">
          <cell r="A476" t="str">
            <v>IMBABURA - ANTONIO ANTE - SAN ROQUE</v>
          </cell>
        </row>
        <row r="477">
          <cell r="A477" t="str">
            <v>IMBABURA - COTACACHI - SAGRARIO</v>
          </cell>
        </row>
        <row r="478">
          <cell r="A478" t="str">
            <v>IMBABURA - COTACACHI - SAN FRANCISCO</v>
          </cell>
        </row>
        <row r="479">
          <cell r="A479" t="str">
            <v>IMBABURA - COTACACHI - APUELA</v>
          </cell>
        </row>
        <row r="480">
          <cell r="A480" t="str">
            <v xml:space="preserve">IMBABURA - COTACACHI - GARCÍA MORENO  (LLURIMAGUA) </v>
          </cell>
        </row>
        <row r="481">
          <cell r="A481" t="str">
            <v>IMBABURA - COTACACHI - IMANTAG</v>
          </cell>
        </row>
        <row r="482">
          <cell r="A482" t="str">
            <v>IMBABURA - COTACACHI - PEÑAHERRERA</v>
          </cell>
        </row>
        <row r="483">
          <cell r="A483" t="str">
            <v xml:space="preserve">IMBABURA - COTACACHI - PLAZA GUTIÉRREZ  (CALVARIO) </v>
          </cell>
        </row>
        <row r="484">
          <cell r="A484" t="str">
            <v>IMBABURA - COTACACHI - QUIROGA</v>
          </cell>
        </row>
        <row r="485">
          <cell r="A485" t="str">
            <v>IMBABURA - COTACACHI - 6 DE JULIO DE CUELLAJE (CAB. EN CUELLAJE)</v>
          </cell>
        </row>
        <row r="486">
          <cell r="A486" t="str">
            <v>IMBABURA - COTACACHI - VACAS GALINDO (EL CHURO) (CAB.EN SAN MIGUEL ALTO</v>
          </cell>
        </row>
        <row r="487">
          <cell r="A487" t="str">
            <v>IMBABURA - OTAVALO - JORDÁN</v>
          </cell>
        </row>
        <row r="488">
          <cell r="A488" t="str">
            <v>IMBABURA - OTAVALO - SAN LUIS</v>
          </cell>
        </row>
        <row r="489">
          <cell r="A489" t="str">
            <v xml:space="preserve">IMBABURA - OTAVALO - DR. MIGUEL EGAS CABEZAS (PEGUCHE) </v>
          </cell>
        </row>
        <row r="490">
          <cell r="A490" t="str">
            <v xml:space="preserve">IMBABURA - OTAVALO - EUGENIO ESPEJO (CALPAQUÍ) </v>
          </cell>
        </row>
        <row r="491">
          <cell r="A491" t="str">
            <v>IMBABURA - OTAVALO - GONZÁLEZ SUÁREZ</v>
          </cell>
        </row>
        <row r="492">
          <cell r="A492" t="str">
            <v>IMBABURA - OTAVALO - PATAQUÍ</v>
          </cell>
        </row>
        <row r="493">
          <cell r="A493" t="str">
            <v xml:space="preserve">IMBABURA - OTAVALO - SAN JOSÉ DE QUICHINCHE </v>
          </cell>
        </row>
        <row r="494">
          <cell r="A494" t="str">
            <v>IMBABURA - OTAVALO - SAN JUAN DE ILUMÁN</v>
          </cell>
        </row>
        <row r="495">
          <cell r="A495" t="str">
            <v>IMBABURA - OTAVALO - SAN PABLO</v>
          </cell>
        </row>
        <row r="496">
          <cell r="A496" t="str">
            <v>IMBABURA - OTAVALO - SAN RAFAEL</v>
          </cell>
        </row>
        <row r="497">
          <cell r="A497" t="str">
            <v>IMBABURA - OTAVALO - SELVA ALEGRE (CAB.EN SAN MIGUEL DE PAMPLONA)</v>
          </cell>
        </row>
        <row r="498">
          <cell r="A498" t="str">
            <v>IMBABURA - PIMAMPIRO - CHUGÁ</v>
          </cell>
        </row>
        <row r="499">
          <cell r="A499" t="str">
            <v>IMBABURA - PIMAMPIRO - MARIANO ACOSTA</v>
          </cell>
        </row>
        <row r="500">
          <cell r="A500" t="str">
            <v>IMBABURA - PIMAMPIRO - SAN FRANCISCO DE SIGSIPAMBA</v>
          </cell>
        </row>
        <row r="501">
          <cell r="A501" t="str">
            <v>IMBABURA - SAN MIGUEL DE URCUQUÍ - CAHUASQUÍ</v>
          </cell>
        </row>
        <row r="502">
          <cell r="A502" t="str">
            <v>IMBABURA - SAN MIGUEL DE URCUQUÍ - LA MERCED DE BUENOS AIRES</v>
          </cell>
        </row>
        <row r="503">
          <cell r="A503" t="str">
            <v>IMBABURA - SAN MIGUEL DE URCUQUÍ - PABLO ARENAS</v>
          </cell>
        </row>
        <row r="504">
          <cell r="A504" t="str">
            <v>IMBABURA - SAN MIGUEL DE URCUQUÍ - SAN BLAS</v>
          </cell>
        </row>
        <row r="505">
          <cell r="A505" t="str">
            <v>IMBABURA - SAN MIGUEL DE URCUQUÍ - TUMBABIRO</v>
          </cell>
        </row>
        <row r="506">
          <cell r="A506" t="str">
            <v>LOJA - LOJA  - EL SAGRARIO</v>
          </cell>
        </row>
        <row r="507">
          <cell r="A507" t="str">
            <v>LOJA - LOJA  - SAN SEBASTIÁN</v>
          </cell>
        </row>
        <row r="508">
          <cell r="A508" t="str">
            <v>LOJA - LOJA  - SUCRE</v>
          </cell>
        </row>
        <row r="509">
          <cell r="A509" t="str">
            <v>LOJA - LOJA  - VALLE</v>
          </cell>
        </row>
        <row r="510">
          <cell r="A510" t="str">
            <v>LOJA - LOJA  - CHANTACO</v>
          </cell>
        </row>
        <row r="511">
          <cell r="A511" t="str">
            <v>LOJA - LOJA  - CHUQUIRIBAMBA</v>
          </cell>
        </row>
        <row r="512">
          <cell r="A512" t="str">
            <v>LOJA - LOJA  - EL CISNE</v>
          </cell>
        </row>
        <row r="513">
          <cell r="A513" t="str">
            <v>LOJA - LOJA  - GUALEL</v>
          </cell>
        </row>
        <row r="514">
          <cell r="A514" t="str">
            <v>LOJA - LOJA  - JIMBILLA</v>
          </cell>
        </row>
        <row r="515">
          <cell r="A515" t="str">
            <v xml:space="preserve">LOJA - LOJA  - MALACATOS (VALLADOLID) </v>
          </cell>
        </row>
        <row r="516">
          <cell r="A516" t="str">
            <v>LOJA - LOJA  - SAN LUCAS</v>
          </cell>
        </row>
        <row r="517">
          <cell r="A517" t="str">
            <v>LOJA - LOJA  - SAN PEDRO DE VILCABAMBA</v>
          </cell>
        </row>
        <row r="518">
          <cell r="A518" t="str">
            <v>LOJA - LOJA  - SANTIAGO</v>
          </cell>
        </row>
        <row r="519">
          <cell r="A519" t="str">
            <v>LOJA - LOJA  - TAQUIL (MIGUEL RIOFRÍO)</v>
          </cell>
        </row>
        <row r="520">
          <cell r="A520" t="str">
            <v>LOJA - LOJA  - VILCABAMBA  (VICTORIA)</v>
          </cell>
        </row>
        <row r="521">
          <cell r="A521" t="str">
            <v>LOJA - LOJA  - YANGANA (ARSENIO CASTILLO)</v>
          </cell>
        </row>
        <row r="522">
          <cell r="A522" t="str">
            <v>LOJA - LOJA  - QUINARA</v>
          </cell>
        </row>
        <row r="523">
          <cell r="A523" t="str">
            <v>LOJA - CALVAS  - CARIAMANGA</v>
          </cell>
        </row>
        <row r="524">
          <cell r="A524" t="str">
            <v>LOJA - CALVAS  - CHILE</v>
          </cell>
        </row>
        <row r="525">
          <cell r="A525" t="str">
            <v>LOJA - CALVAS  - SAN VICENTE</v>
          </cell>
        </row>
        <row r="526">
          <cell r="A526" t="str">
            <v>LOJA - CALVAS  - COLAISACA</v>
          </cell>
        </row>
        <row r="527">
          <cell r="A527" t="str">
            <v>LOJA - CALVAS  - EL LUCERO</v>
          </cell>
        </row>
        <row r="528">
          <cell r="A528" t="str">
            <v>LOJA - CALVAS  - UTUANA</v>
          </cell>
        </row>
        <row r="529">
          <cell r="A529" t="str">
            <v>LOJA - CALVAS  - SANGUILLÍN</v>
          </cell>
        </row>
        <row r="530">
          <cell r="A530" t="str">
            <v>LOJA - CATAMAYO  - CATAMAYO</v>
          </cell>
        </row>
        <row r="531">
          <cell r="A531" t="str">
            <v>LOJA - CATAMAYO  - SAN JOSÉ</v>
          </cell>
        </row>
        <row r="532">
          <cell r="A532" t="str">
            <v>LOJA - CATAMAYO  - EL TAMBO</v>
          </cell>
        </row>
        <row r="533">
          <cell r="A533" t="str">
            <v>LOJA - CATAMAYO  - GUAYQUICHUMA</v>
          </cell>
        </row>
        <row r="534">
          <cell r="A534" t="str">
            <v>LOJA - CATAMAYO  - SAN PEDRO DE LA BENDITA</v>
          </cell>
        </row>
        <row r="535">
          <cell r="A535" t="str">
            <v>LOJA - CATAMAYO  - ZAMBI</v>
          </cell>
        </row>
        <row r="536">
          <cell r="A536" t="str">
            <v>LOJA - CELICA  - CRUZPAMBA (CAB. EN CARLOS BUSTAMANTE)</v>
          </cell>
        </row>
        <row r="537">
          <cell r="A537" t="str">
            <v>LOJA - CELICA  - POZUL (SAN JUAN DE POZUL)</v>
          </cell>
        </row>
        <row r="538">
          <cell r="A538" t="str">
            <v>LOJA - CELICA  - SABANILLA</v>
          </cell>
        </row>
        <row r="539">
          <cell r="A539" t="str">
            <v xml:space="preserve">LOJA - CELICA  - TNTE. MAXIMILIANO RODRÍGUEZ LOAIZA </v>
          </cell>
        </row>
        <row r="540">
          <cell r="A540" t="str">
            <v>LOJA - CHAGUARPAMBA  - BUENAVISTA</v>
          </cell>
        </row>
        <row r="541">
          <cell r="A541" t="str">
            <v>LOJA - CHAGUARPAMBA  - EL ROSARIO</v>
          </cell>
        </row>
        <row r="542">
          <cell r="A542" t="str">
            <v>LOJA - CHAGUARPAMBA  - SANTA RUFINA</v>
          </cell>
        </row>
        <row r="543">
          <cell r="A543" t="str">
            <v>LOJA - CHAGUARPAMBA  - AMARILLOS</v>
          </cell>
        </row>
        <row r="544">
          <cell r="A544" t="str">
            <v>LOJA - ESPÍNDOLA  - BELLAVISTA</v>
          </cell>
        </row>
        <row r="545">
          <cell r="A545" t="str">
            <v>LOJA - ESPÍNDOLA  - JIMBURA</v>
          </cell>
        </row>
        <row r="546">
          <cell r="A546" t="str">
            <v>LOJA - ESPÍNDOLA  - SANTA TERESITA</v>
          </cell>
        </row>
        <row r="547">
          <cell r="A547" t="str">
            <v xml:space="preserve">LOJA - ESPÍNDOLA  - 27 DE ABRIL (CAB. EN LA NARANJA) </v>
          </cell>
        </row>
        <row r="548">
          <cell r="A548" t="str">
            <v>LOJA - ESPÍNDOLA  - EL INGENIO</v>
          </cell>
        </row>
        <row r="549">
          <cell r="A549" t="str">
            <v>LOJA - ESPÍNDOLA  - EL AIRO</v>
          </cell>
        </row>
        <row r="550">
          <cell r="A550" t="str">
            <v xml:space="preserve">LOJA - GONZANAMÁ  - CHANGAIMINA (LA LIBERTAD) </v>
          </cell>
        </row>
        <row r="551">
          <cell r="A551" t="str">
            <v>LOJA - GONZANAMÁ  - NAMBACOLA</v>
          </cell>
        </row>
        <row r="552">
          <cell r="A552" t="str">
            <v xml:space="preserve">LOJA - GONZANAMÁ  - PURUNUMA (EGUIGUREN) </v>
          </cell>
        </row>
        <row r="553">
          <cell r="A553" t="str">
            <v>LOJA - GONZANAMÁ  - SACAPALCA</v>
          </cell>
        </row>
        <row r="554">
          <cell r="A554" t="str">
            <v xml:space="preserve">LOJA - MACARÁ  - GENERAL ELOY ALFARO (SAN SEBASTIÁN) </v>
          </cell>
        </row>
        <row r="555">
          <cell r="A555" t="str">
            <v>LOJA - MACARÁ  - MACARÁ  (MANUEL ENRIQUE RENGEL SUQUILANDA)</v>
          </cell>
        </row>
        <row r="556">
          <cell r="A556" t="str">
            <v>LOJA - MACARÁ  - LARAMA</v>
          </cell>
        </row>
        <row r="557">
          <cell r="A557" t="str">
            <v>LOJA - MACARÁ  - LA VICTORIA</v>
          </cell>
        </row>
        <row r="558">
          <cell r="A558" t="str">
            <v>LOJA - MACARÁ  - SABIANGO (LA CAPILLA)</v>
          </cell>
        </row>
        <row r="559">
          <cell r="A559" t="str">
            <v>LOJA - PALTAS - CATACOCHA</v>
          </cell>
        </row>
        <row r="560">
          <cell r="A560" t="str">
            <v>LOJA - PALTAS - LOURDES</v>
          </cell>
        </row>
        <row r="561">
          <cell r="A561" t="str">
            <v>LOJA - PALTAS - CANGONAMÁ</v>
          </cell>
        </row>
        <row r="562">
          <cell r="A562" t="str">
            <v>LOJA - PALTAS - GUACHANAMÁ</v>
          </cell>
        </row>
        <row r="563">
          <cell r="A563" t="str">
            <v>LOJA - PALTAS - LAURO GUERRERO</v>
          </cell>
        </row>
        <row r="564">
          <cell r="A564" t="str">
            <v>LOJA - PALTAS - ORIANGA</v>
          </cell>
        </row>
        <row r="565">
          <cell r="A565" t="str">
            <v>LOJA - PALTAS - SAN ANTONIO</v>
          </cell>
        </row>
        <row r="566">
          <cell r="A566" t="str">
            <v>LOJA - PALTAS - CASANGA</v>
          </cell>
        </row>
        <row r="567">
          <cell r="A567" t="str">
            <v>LOJA - PALTAS - YAMANA</v>
          </cell>
        </row>
        <row r="568">
          <cell r="A568" t="str">
            <v>LOJA - PUYANGO - CIANO</v>
          </cell>
        </row>
        <row r="569">
          <cell r="A569" t="str">
            <v>LOJA - PUYANGO - EL ARENAL</v>
          </cell>
        </row>
        <row r="570">
          <cell r="A570" t="str">
            <v>LOJA - PUYANGO - EL LIMO (MARIANA DE JESÚS)</v>
          </cell>
        </row>
        <row r="571">
          <cell r="A571" t="str">
            <v>LOJA - PUYANGO - MERCADILLO</v>
          </cell>
        </row>
        <row r="572">
          <cell r="A572" t="str">
            <v>LOJA - PUYANGO - VICENTINO</v>
          </cell>
        </row>
        <row r="573">
          <cell r="A573" t="str">
            <v>LOJA - SARAGURO - EL PARAÍSO DE CELÉN</v>
          </cell>
        </row>
        <row r="574">
          <cell r="A574" t="str">
            <v xml:space="preserve">LOJA - SARAGURO - EL TABLÓN  </v>
          </cell>
        </row>
        <row r="575">
          <cell r="A575" t="str">
            <v>LOJA - SARAGURO - LLUZHAPA</v>
          </cell>
        </row>
        <row r="576">
          <cell r="A576" t="str">
            <v>LOJA - SARAGURO - MANÚ</v>
          </cell>
        </row>
        <row r="577">
          <cell r="A577" t="str">
            <v>LOJA - SARAGURO - SAN ANTONIO DE QUMBE (CUMBE)</v>
          </cell>
        </row>
        <row r="578">
          <cell r="A578" t="str">
            <v>LOJA - SARAGURO - SAN PABLO DE TENTA</v>
          </cell>
        </row>
        <row r="579">
          <cell r="A579" t="str">
            <v>LOJA - SARAGURO - SAN SEBASTIÁN DE YÚLUC</v>
          </cell>
        </row>
        <row r="580">
          <cell r="A580" t="str">
            <v>LOJA - SARAGURO - SELVA ALEGRE</v>
          </cell>
        </row>
        <row r="581">
          <cell r="A581" t="str">
            <v>LOJA - SARAGURO - URDANETA (PAQUISHAPA)</v>
          </cell>
        </row>
        <row r="582">
          <cell r="A582" t="str">
            <v>LOJA - SARAGURO - SUMAYPAMBA</v>
          </cell>
        </row>
        <row r="583">
          <cell r="A583" t="str">
            <v>LOJA - SOZORANGA - NUEVA FÁTIMA</v>
          </cell>
        </row>
        <row r="584">
          <cell r="A584" t="str">
            <v>LOJA - SOZORANGA - TACAMOROS</v>
          </cell>
        </row>
        <row r="585">
          <cell r="A585" t="str">
            <v xml:space="preserve">LOJA - ZAPOTILLO - MANGAHURCO (CAZADEROS) </v>
          </cell>
        </row>
        <row r="586">
          <cell r="A586" t="str">
            <v>LOJA - ZAPOTILLO - GARZAREAL</v>
          </cell>
        </row>
        <row r="587">
          <cell r="A587" t="str">
            <v>LOJA - ZAPOTILLO - LIMONES</v>
          </cell>
        </row>
        <row r="588">
          <cell r="A588" t="str">
            <v>LOJA - ZAPOTILLO - PALETILLAS</v>
          </cell>
        </row>
        <row r="589">
          <cell r="A589" t="str">
            <v>LOJA - ZAPOTILLO - BOLASPAMBA</v>
          </cell>
        </row>
        <row r="590">
          <cell r="A590" t="str">
            <v>LOJA - PINDAL - CHAQUINAL</v>
          </cell>
        </row>
        <row r="591">
          <cell r="A591" t="str">
            <v>LOJA - PINDAL - 12 DE DICIEMBRE (CAB.EN ACHIOTES)</v>
          </cell>
        </row>
        <row r="592">
          <cell r="A592" t="str">
            <v>LOJA - PINDAL - MILAGROS</v>
          </cell>
        </row>
        <row r="593">
          <cell r="A593" t="str">
            <v>LOJA - QUILANGA - FUNDOCHAMBA</v>
          </cell>
        </row>
        <row r="594">
          <cell r="A594" t="str">
            <v>LOJA - QUILANGA - SAN ANTONIO DE LAS ARADAS (CAB. EN LAS ARADAS)</v>
          </cell>
        </row>
        <row r="595">
          <cell r="A595" t="str">
            <v>LOJA - OLMEDO - LA TINGUE</v>
          </cell>
        </row>
        <row r="596">
          <cell r="A596" t="str">
            <v>LOS RIOS - BABAHOYO  - CLEMENTE BAQUERIZO</v>
          </cell>
        </row>
        <row r="597">
          <cell r="A597" t="str">
            <v xml:space="preserve">LOS RIOS - BABAHOYO  - DR. CAMILO PONCE </v>
          </cell>
        </row>
        <row r="598">
          <cell r="A598" t="str">
            <v>LOS RIOS - BABAHOYO  - BARREIRO</v>
          </cell>
        </row>
        <row r="599">
          <cell r="A599" t="str">
            <v>LOS RIOS - BABAHOYO  - EL SALTO</v>
          </cell>
        </row>
        <row r="600">
          <cell r="A600" t="str">
            <v>LOS RIOS - BABAHOYO  - CARACOL</v>
          </cell>
        </row>
        <row r="601">
          <cell r="A601" t="str">
            <v xml:space="preserve">LOS RIOS - BABAHOYO  - FEBRES CORDERO (LAS JUNTAS) </v>
          </cell>
        </row>
        <row r="602">
          <cell r="A602" t="str">
            <v>LOS RIOS - BABAHOYO  - PIMOCHA</v>
          </cell>
        </row>
        <row r="603">
          <cell r="A603" t="str">
            <v>LOS RIOS - BABAHOYO  - LA UNIÓN</v>
          </cell>
        </row>
        <row r="604">
          <cell r="A604" t="str">
            <v>LOS RIOS - BABA  - GUARE</v>
          </cell>
        </row>
        <row r="605">
          <cell r="A605" t="str">
            <v>LOS RIOS - BABA  - ISLA DE BEJUCAL</v>
          </cell>
        </row>
        <row r="606">
          <cell r="A606" t="str">
            <v>LOS RIOS - PUEBLOVIEJO - PUERTO PECHICHE</v>
          </cell>
        </row>
        <row r="607">
          <cell r="A607" t="str">
            <v>LOS RIOS - PUEBLOVIEJO - SAN JUAN</v>
          </cell>
        </row>
        <row r="608">
          <cell r="A608" t="str">
            <v>LOS RIOS - QUEVEDO  - QUEVEDO</v>
          </cell>
        </row>
        <row r="609">
          <cell r="A609" t="str">
            <v>LOS RIOS - QUEVEDO  - SAN CAMILO</v>
          </cell>
        </row>
        <row r="610">
          <cell r="A610" t="str">
            <v>LOS RIOS - QUEVEDO  - GUAYACÁN</v>
          </cell>
        </row>
        <row r="611">
          <cell r="A611" t="str">
            <v>LOS RIOS - QUEVEDO  - NICOLÁS INFANTE DÍAZ</v>
          </cell>
        </row>
        <row r="612">
          <cell r="A612" t="str">
            <v>LOS RIOS - QUEVEDO  - SAN CRISTÓBAL</v>
          </cell>
        </row>
        <row r="613">
          <cell r="A613" t="str">
            <v>LOS RIOS - QUEVEDO  - SIETE DE OCTUBRE</v>
          </cell>
        </row>
        <row r="614">
          <cell r="A614" t="str">
            <v>LOS RIOS - QUEVEDO  - 24 DE MAYO</v>
          </cell>
        </row>
        <row r="615">
          <cell r="A615" t="str">
            <v>LOS RIOS - QUEVEDO  - VENUS DEL RÍO QUEVEDO</v>
          </cell>
        </row>
        <row r="616">
          <cell r="A616" t="str">
            <v>LOS RIOS - QUEVEDO  - VIVA ALFARO</v>
          </cell>
        </row>
        <row r="617">
          <cell r="A617" t="str">
            <v>LOS RIOS - QUEVEDO  - SAN CARLOS</v>
          </cell>
        </row>
        <row r="618">
          <cell r="A618" t="str">
            <v>LOS RIOS - QUEVEDO  - LA ESPERANZA</v>
          </cell>
        </row>
        <row r="619">
          <cell r="A619" t="str">
            <v>LOS RIOS - URDANETA - RICAURTE</v>
          </cell>
        </row>
        <row r="620">
          <cell r="A620" t="str">
            <v>LOS RIOS - VENTANAS - 10 DE NOVIEMBRE</v>
          </cell>
        </row>
        <row r="621">
          <cell r="A621" t="str">
            <v>LOS RIOS - VENTANAS - ZAPOTAL</v>
          </cell>
        </row>
        <row r="622">
          <cell r="A622" t="str">
            <v>LOS RIOS - VENTANAS - CHACARITA</v>
          </cell>
        </row>
        <row r="623">
          <cell r="A623" t="str">
            <v>LOS RIOS - VENTANAS - LOS ÁNGELES</v>
          </cell>
        </row>
        <row r="624">
          <cell r="A624" t="str">
            <v xml:space="preserve">LOS RIOS - VINCES - ANTONIO SOTOMAYOR (CAB. EN PLAYAS DE VINCES) </v>
          </cell>
        </row>
        <row r="625">
          <cell r="A625" t="str">
            <v>LOS RIOS - BUENA FÉ - SAN JACINTO DE BUENA FÉ</v>
          </cell>
        </row>
        <row r="626">
          <cell r="A626" t="str">
            <v>LOS RIOS - BUENA FÉ - 7 DE AGOSTO</v>
          </cell>
        </row>
        <row r="627">
          <cell r="A627" t="str">
            <v>LOS RIOS - BUENA FÉ - 11 DE OCTUBRE</v>
          </cell>
        </row>
        <row r="628">
          <cell r="A628" t="str">
            <v>LOS RIOS - BUENA FÉ - PATRICIA PILAR</v>
          </cell>
        </row>
        <row r="629">
          <cell r="A629" t="str">
            <v>MANABI - PORTOVIEJO  - PORTOVIEJO</v>
          </cell>
        </row>
        <row r="630">
          <cell r="A630" t="str">
            <v>MANABI - PORTOVIEJO  - 12 DE MARZO</v>
          </cell>
        </row>
        <row r="631">
          <cell r="A631" t="str">
            <v>MANABI - PORTOVIEJO  - COLÓN</v>
          </cell>
        </row>
        <row r="632">
          <cell r="A632" t="str">
            <v>MANABI - PORTOVIEJO  - PICOAZÁ</v>
          </cell>
        </row>
        <row r="633">
          <cell r="A633" t="str">
            <v>MANABI - PORTOVIEJO  - SAN PABLO</v>
          </cell>
        </row>
        <row r="634">
          <cell r="A634" t="str">
            <v>MANABI - PORTOVIEJO  - ANDRÉS DE VERA</v>
          </cell>
        </row>
        <row r="635">
          <cell r="A635" t="str">
            <v>MANABI - PORTOVIEJO  - FRANCISCO PACHECO</v>
          </cell>
        </row>
        <row r="636">
          <cell r="A636" t="str">
            <v>MANABI - PORTOVIEJO  - 18 DE OCTUBRE</v>
          </cell>
        </row>
        <row r="637">
          <cell r="A637" t="str">
            <v>MANABI - PORTOVIEJO  - SIMÓN BOLÍVAR</v>
          </cell>
        </row>
        <row r="638">
          <cell r="A638" t="str">
            <v>MANABI - PORTOVIEJO  - ABDÓN CALDERÓN (SAN FRANCISCO)</v>
          </cell>
        </row>
        <row r="639">
          <cell r="A639" t="str">
            <v xml:space="preserve">MANABI - PORTOVIEJO  - ALHAJUELA (BAJO GRANDE) </v>
          </cell>
        </row>
        <row r="640">
          <cell r="A640" t="str">
            <v>MANABI - PORTOVIEJO  - CRUCITA</v>
          </cell>
        </row>
        <row r="641">
          <cell r="A641" t="str">
            <v>MANABI - PORTOVIEJO  - PUEBLO NUEVO</v>
          </cell>
        </row>
        <row r="642">
          <cell r="A642" t="str">
            <v>MANABI - PORTOVIEJO  - RIOCHICO (RÍO CHICO)</v>
          </cell>
        </row>
        <row r="643">
          <cell r="A643" t="str">
            <v>MANABI - PORTOVIEJO  - SAN PLÁCIDO</v>
          </cell>
        </row>
        <row r="644">
          <cell r="A644" t="str">
            <v>MANABI - PORTOVIEJO  - CHIRIJOS</v>
          </cell>
        </row>
        <row r="645">
          <cell r="A645" t="str">
            <v>MANABI - BOLÍVAR  - MEMBRILLO</v>
          </cell>
        </row>
        <row r="646">
          <cell r="A646" t="str">
            <v>MANABI - BOLÍVAR  - QUIROGA</v>
          </cell>
        </row>
        <row r="647">
          <cell r="A647" t="str">
            <v>MANABI - CHONE  - CHONE</v>
          </cell>
        </row>
        <row r="648">
          <cell r="A648" t="str">
            <v>MANABI - CHONE  - SANTA RITA</v>
          </cell>
        </row>
        <row r="649">
          <cell r="A649" t="str">
            <v>MANABI - CHONE  - BOYACÁ</v>
          </cell>
        </row>
        <row r="650">
          <cell r="A650" t="str">
            <v>MANABI - CHONE  - CANUTO</v>
          </cell>
        </row>
        <row r="651">
          <cell r="A651" t="str">
            <v>MANABI - CHONE  - CONVENTO</v>
          </cell>
        </row>
        <row r="652">
          <cell r="A652" t="str">
            <v>MANABI - CHONE  - CHIBUNGA</v>
          </cell>
        </row>
        <row r="653">
          <cell r="A653" t="str">
            <v>MANABI - CHONE  - ELOY ALFARO</v>
          </cell>
        </row>
        <row r="654">
          <cell r="A654" t="str">
            <v>MANABI - CHONE  - RICAURTE</v>
          </cell>
        </row>
        <row r="655">
          <cell r="A655" t="str">
            <v>MANABI - CHONE  - SAN ANTONIO</v>
          </cell>
        </row>
        <row r="656">
          <cell r="A656" t="str">
            <v>MANABI - EL CARMEN  - EL CARMEN</v>
          </cell>
        </row>
        <row r="657">
          <cell r="A657" t="str">
            <v>MANABI - EL CARMEN  - 4 DE DICIEMBRE</v>
          </cell>
        </row>
        <row r="658">
          <cell r="A658" t="str">
            <v>MANABI - EL CARMEN  - WILFRIDO LOOR MOREIRA (MAICITO)</v>
          </cell>
        </row>
        <row r="659">
          <cell r="A659" t="str">
            <v>MANABI - EL CARMEN  - SAN PEDRO DE SUMA</v>
          </cell>
        </row>
        <row r="660">
          <cell r="A660" t="str">
            <v>MANABI - FLAVIO ALFARO  - SAN FRANCISCO DE NOVILLO (CAB. EN  NOVILLO)</v>
          </cell>
        </row>
        <row r="661">
          <cell r="A661" t="str">
            <v>MANABI - FLAVIO ALFARO  - ZAPALLO</v>
          </cell>
        </row>
        <row r="662">
          <cell r="A662" t="str">
            <v xml:space="preserve">MANABI - JIPIJAPA  - DR. MIGUEL MORÁN LUCIO </v>
          </cell>
        </row>
        <row r="663">
          <cell r="A663" t="str">
            <v>MANABI - JIPIJAPA  - MANUEL INOCENCIO PARRALES Y GUALE</v>
          </cell>
        </row>
        <row r="664">
          <cell r="A664" t="str">
            <v>MANABI - JIPIJAPA  - SAN LORENZO DE JIPIJAPA</v>
          </cell>
        </row>
        <row r="665">
          <cell r="A665" t="str">
            <v>MANABI - JIPIJAPA  - AMÉRICA</v>
          </cell>
        </row>
        <row r="666">
          <cell r="A666" t="str">
            <v>MANABI - JIPIJAPA  - EL ANEGADO (CAB. EN ELOY ALFARO)</v>
          </cell>
        </row>
        <row r="667">
          <cell r="A667" t="str">
            <v>MANABI - JIPIJAPA  - JULCUY</v>
          </cell>
        </row>
        <row r="668">
          <cell r="A668" t="str">
            <v>MANABI - JIPIJAPA  - LA UNIÓN</v>
          </cell>
        </row>
        <row r="669">
          <cell r="A669" t="str">
            <v>MANABI - JIPIJAPA  - MEMBRILLAL</v>
          </cell>
        </row>
        <row r="670">
          <cell r="A670" t="str">
            <v>MANABI - JIPIJAPA  - PEDRO PABLO GÓMEZ</v>
          </cell>
        </row>
        <row r="671">
          <cell r="A671" t="str">
            <v>MANABI - JIPIJAPA  - PUERTO DE CAYO</v>
          </cell>
        </row>
        <row r="672">
          <cell r="A672" t="str">
            <v>MANABI - MANTA  - LOS ESTEROS</v>
          </cell>
        </row>
        <row r="673">
          <cell r="A673" t="str">
            <v>MANABI - MANTA  - MANTA</v>
          </cell>
        </row>
        <row r="674">
          <cell r="A674" t="str">
            <v>MANABI - MANTA  - SAN MATEO</v>
          </cell>
        </row>
        <row r="675">
          <cell r="A675" t="str">
            <v>MANABI - MANTA  - TARQUI</v>
          </cell>
        </row>
        <row r="676">
          <cell r="A676" t="str">
            <v>MANABI - MANTA  - ELOY ALFARO</v>
          </cell>
        </row>
        <row r="677">
          <cell r="A677" t="str">
            <v>MANABI - MANTA  - SAN LORENZO</v>
          </cell>
        </row>
        <row r="678">
          <cell r="A678" t="str">
            <v>MANABI - MANTA  - SANTA MARIANITA (BOCA DE PACOCHE)</v>
          </cell>
        </row>
        <row r="679">
          <cell r="A679" t="str">
            <v>MANABI - MONTECRISTI  - ANIBAL SAN ANDRÉS</v>
          </cell>
        </row>
        <row r="680">
          <cell r="A680" t="str">
            <v>MANABI - MONTECRISTI  - MONTECRISTI</v>
          </cell>
        </row>
        <row r="681">
          <cell r="A681" t="str">
            <v>MANABI - MONTECRISTI  - EL COLORADO</v>
          </cell>
        </row>
        <row r="682">
          <cell r="A682" t="str">
            <v>MANABI - MONTECRISTI  - GENERAL ELOY ALFARO</v>
          </cell>
        </row>
        <row r="683">
          <cell r="A683" t="str">
            <v>MANABI - MONTECRISTI  - LEONIDAS PROAÑO</v>
          </cell>
        </row>
        <row r="684">
          <cell r="A684" t="str">
            <v>MANABI - MONTECRISTI  - LA PILA</v>
          </cell>
        </row>
        <row r="685">
          <cell r="A685" t="str">
            <v>MANABI - PAJÁN  - CAMPOZANO (LA PALMA DE PAJÁN)</v>
          </cell>
        </row>
        <row r="686">
          <cell r="A686" t="str">
            <v>MANABI - PAJÁN  - CASCOL</v>
          </cell>
        </row>
        <row r="687">
          <cell r="A687" t="str">
            <v>MANABI - PAJÁN  - GUALE</v>
          </cell>
        </row>
        <row r="688">
          <cell r="A688" t="str">
            <v>MANABI - PAJÁN  - LASCANO</v>
          </cell>
        </row>
        <row r="689">
          <cell r="A689" t="str">
            <v xml:space="preserve">MANABI - PICHINCHA  - BARRAGANETE </v>
          </cell>
        </row>
        <row r="690">
          <cell r="A690" t="str">
            <v>MANABI - PICHINCHA  - SAN SEBASTIÁN</v>
          </cell>
        </row>
        <row r="691">
          <cell r="A691" t="str">
            <v>MANABI - SANTA ANA - SANTA ANA</v>
          </cell>
        </row>
        <row r="692">
          <cell r="A692" t="str">
            <v>MANABI - SANTA ANA - LODANA</v>
          </cell>
        </row>
        <row r="693">
          <cell r="A693" t="str">
            <v>MANABI - SANTA ANA - AYACUCHO</v>
          </cell>
        </row>
        <row r="694">
          <cell r="A694" t="str">
            <v>MANABI - SANTA ANA - HONORATO VÁSQUEZ (CAB. EN VÁSQUEZ)</v>
          </cell>
        </row>
        <row r="695">
          <cell r="A695" t="str">
            <v>MANABI - SANTA ANA - LA UNIÓN</v>
          </cell>
        </row>
        <row r="696">
          <cell r="A696" t="str">
            <v>MANABI - SANTA ANA - SAN PABLO (CAB. EN PUEBLO NUEVO)</v>
          </cell>
        </row>
        <row r="697">
          <cell r="A697" t="str">
            <v>MANABI - SUCRE - BAHÍA DE CARÁQUEZ</v>
          </cell>
        </row>
        <row r="698">
          <cell r="A698" t="str">
            <v>MANABI - SUCRE - LEONIDAS PLAZA GUTIÉRREZ</v>
          </cell>
        </row>
        <row r="699">
          <cell r="A699" t="str">
            <v>MANABI - SUCRE - CHARAPOTÓ</v>
          </cell>
        </row>
        <row r="700">
          <cell r="A700" t="str">
            <v>MANABI - SUCRE - SAN ISIDRO</v>
          </cell>
        </row>
        <row r="701">
          <cell r="A701" t="str">
            <v>MANABI - TOSAGUA - BACHILLERO</v>
          </cell>
        </row>
        <row r="702">
          <cell r="A702" t="str">
            <v>MANABI - TOSAGUA - ANGEL PEDRO GILER (LA ESTANCILLA)</v>
          </cell>
        </row>
        <row r="703">
          <cell r="A703" t="str">
            <v>MANABI - 24 DE MAYO - BELLAVISTA</v>
          </cell>
        </row>
        <row r="704">
          <cell r="A704" t="str">
            <v>MANABI - 24 DE MAYO - NOBOA</v>
          </cell>
        </row>
        <row r="705">
          <cell r="A705" t="str">
            <v>MANABI - 24 DE MAYO - ARQ. SIXTO DURÁN BALLÉN</v>
          </cell>
        </row>
        <row r="706">
          <cell r="A706" t="str">
            <v>MANABI - PEDERNALES - COJIMÍES</v>
          </cell>
        </row>
        <row r="707">
          <cell r="A707" t="str">
            <v>MANABI - PEDERNALES - 10 DE AGOSTO</v>
          </cell>
        </row>
        <row r="708">
          <cell r="A708" t="str">
            <v>MANABI - PEDERNALES - ATAHUALPA</v>
          </cell>
        </row>
        <row r="709">
          <cell r="A709" t="str">
            <v>MANABI - PUERTO LÓPEZ - MACHALILLA</v>
          </cell>
        </row>
        <row r="710">
          <cell r="A710" t="str">
            <v>MANABI - PUERTO LÓPEZ - SALANGO</v>
          </cell>
        </row>
        <row r="711">
          <cell r="A711" t="str">
            <v>MANABI - SAN VICENTE - CANOA</v>
          </cell>
        </row>
        <row r="712">
          <cell r="A712" t="str">
            <v xml:space="preserve">MORONA - MORONA  - ALSHI (CAB. EN 9 DE OCTUBRE) </v>
          </cell>
        </row>
        <row r="713">
          <cell r="A713" t="str">
            <v>MORONA - MORONA  - GENERAL PROAÑO</v>
          </cell>
        </row>
        <row r="714">
          <cell r="A714" t="str">
            <v>MORONA - MORONA  - SAN ISIDRO</v>
          </cell>
        </row>
        <row r="715">
          <cell r="A715" t="str">
            <v>MORONA - MORONA  - SEVILLA DON BOSCO</v>
          </cell>
        </row>
        <row r="716">
          <cell r="A716" t="str">
            <v>MORONA - MORONA  - SINAÍ</v>
          </cell>
        </row>
        <row r="717">
          <cell r="A717" t="str">
            <v>MORONA - MORONA  - ZUÑA (ZÚÑAC)</v>
          </cell>
        </row>
        <row r="718">
          <cell r="A718" t="str">
            <v>MORONA - MORONA  - CUCHAENTZA</v>
          </cell>
        </row>
        <row r="719">
          <cell r="A719" t="str">
            <v>MORONA - MORONA  - RÍO BLANCO</v>
          </cell>
        </row>
        <row r="720">
          <cell r="A720" t="str">
            <v>MORONA - GUALAQUIZA  - GUALAQUIZA</v>
          </cell>
        </row>
        <row r="721">
          <cell r="A721" t="str">
            <v>MORONA - GUALAQUIZA  - MERCEDES MOLINA</v>
          </cell>
        </row>
        <row r="722">
          <cell r="A722" t="str">
            <v xml:space="preserve">MORONA - GUALAQUIZA  - AMAZONAS (ROSARIO DE CUYES) </v>
          </cell>
        </row>
        <row r="723">
          <cell r="A723" t="str">
            <v>MORONA - GUALAQUIZA  - BERMEJOS</v>
          </cell>
        </row>
        <row r="724">
          <cell r="A724" t="str">
            <v>MORONA - GUALAQUIZA  - BOMBOIZA</v>
          </cell>
        </row>
        <row r="725">
          <cell r="A725" t="str">
            <v>MORONA - GUALAQUIZA  - CHIGÜINDA</v>
          </cell>
        </row>
        <row r="726">
          <cell r="A726" t="str">
            <v>MORONA - GUALAQUIZA  - EL ROSARIO</v>
          </cell>
        </row>
        <row r="727">
          <cell r="A727" t="str">
            <v>MORONA - GUALAQUIZA  - NUEVA TARQUI</v>
          </cell>
        </row>
        <row r="728">
          <cell r="A728" t="str">
            <v>MORONA - GUALAQUIZA  - SAN MIGUEL DE CUYES</v>
          </cell>
        </row>
        <row r="729">
          <cell r="A729" t="str">
            <v>MORONA - GUALAQUIZA  - EL IDEAL</v>
          </cell>
        </row>
        <row r="730">
          <cell r="A730" t="str">
            <v>MORONA - LIMÓN INDANZA  - INDANZA</v>
          </cell>
        </row>
        <row r="731">
          <cell r="A731" t="str">
            <v>MORONA - LIMÓN INDANZA  - SAN ANTONIO (CAB. EN SAN ANTONIO CENTRO</v>
          </cell>
        </row>
        <row r="732">
          <cell r="A732" t="str">
            <v>MORONA - LIMÓN INDANZA  - SAN MIGUEL DE CONCHAY</v>
          </cell>
        </row>
        <row r="733">
          <cell r="A733" t="str">
            <v>MORONA - LIMÓN INDANZA  - SANTA SUSANA DE CHIVIAZA (CAB. EN CHIVIAZA)</v>
          </cell>
        </row>
        <row r="734">
          <cell r="A734" t="str">
            <v>MORONA - LIMÓN INDANZA  - YUNGANZA (CAB. EN EL ROSARIO)</v>
          </cell>
        </row>
        <row r="735">
          <cell r="A735" t="str">
            <v>MORONA - PALORA  - ARAPICOS</v>
          </cell>
        </row>
        <row r="736">
          <cell r="A736" t="str">
            <v>MORONA - PALORA  - CUMANDÁ (CAB. EN COLONIA AGRÍCOLA SEVILLA DEL ORO)</v>
          </cell>
        </row>
        <row r="737">
          <cell r="A737" t="str">
            <v>MORONA - PALORA  - SANGAY (CAB. EN NAYAMANACA)</v>
          </cell>
        </row>
        <row r="738">
          <cell r="A738" t="str">
            <v>MORONA - PALORA  - 16 DE AGOSTO</v>
          </cell>
        </row>
        <row r="739">
          <cell r="A739" t="str">
            <v>MORONA - SANTIAGO  - COPAL</v>
          </cell>
        </row>
        <row r="740">
          <cell r="A740" t="str">
            <v>MORONA - SANTIAGO  - CHUPIANZA</v>
          </cell>
        </row>
        <row r="741">
          <cell r="A741" t="str">
            <v>MORONA - SANTIAGO  - PATUCA</v>
          </cell>
        </row>
        <row r="742">
          <cell r="A742" t="str">
            <v xml:space="preserve">MORONA - SANTIAGO  - SAN LUIS DE EL ACHO (CAB. EN EL ACHO) </v>
          </cell>
        </row>
        <row r="743">
          <cell r="A743" t="str">
            <v>MORONA - SANTIAGO  - TAYUZA</v>
          </cell>
        </row>
        <row r="744">
          <cell r="A744" t="str">
            <v>MORONA - SANTIAGO  - SAN FRANCISCO DE CHINIMBIMI</v>
          </cell>
        </row>
        <row r="745">
          <cell r="A745" t="str">
            <v>MORONA - SUCÚA  - ASUNCIÓN</v>
          </cell>
        </row>
        <row r="746">
          <cell r="A746" t="str">
            <v>MORONA - SUCÚA  - HUAMBI</v>
          </cell>
        </row>
        <row r="747">
          <cell r="A747" t="str">
            <v>MORONA - SUCÚA  - SANTA MARIANITA DE JESÚS</v>
          </cell>
        </row>
        <row r="748">
          <cell r="A748" t="str">
            <v>MORONA - HUAMBOYA - CHIGUAZA</v>
          </cell>
        </row>
        <row r="749">
          <cell r="A749" t="str">
            <v>MORONA - SAN JUAN BOSCO - PAN DE AZÚCAR</v>
          </cell>
        </row>
        <row r="750">
          <cell r="A750" t="str">
            <v xml:space="preserve">MORONA - SAN JUAN BOSCO - SAN CARLOS DE LIMÓN  </v>
          </cell>
        </row>
        <row r="751">
          <cell r="A751" t="str">
            <v xml:space="preserve">MORONA - SAN JUAN BOSCO - SAN JACINTO DE WAKAMBEIS </v>
          </cell>
        </row>
        <row r="752">
          <cell r="A752" t="str">
            <v>MORONA - SAN JUAN BOSCO - SANTIAGO DE PANANZA</v>
          </cell>
        </row>
        <row r="753">
          <cell r="A753" t="str">
            <v xml:space="preserve">MORONA - TAISHA - HUASAGA (CAB. EN WAMPUIK) </v>
          </cell>
        </row>
        <row r="754">
          <cell r="A754" t="str">
            <v xml:space="preserve">MORONA - TAISHA - MACUMA  </v>
          </cell>
        </row>
        <row r="755">
          <cell r="A755" t="str">
            <v xml:space="preserve">MORONA - TAISHA - TUUTINENTZA </v>
          </cell>
        </row>
        <row r="756">
          <cell r="A756" t="str">
            <v>MORONA - TAISHA - PUMPUENTSA</v>
          </cell>
        </row>
        <row r="757">
          <cell r="A757" t="str">
            <v>MORONA - LOGROÑO - YAUPI</v>
          </cell>
        </row>
        <row r="758">
          <cell r="A758" t="str">
            <v>MORONA - LOGROÑO - SHIMPIS</v>
          </cell>
        </row>
        <row r="759">
          <cell r="A759" t="str">
            <v>MORONA - TIWINTZA - SAN JOSÉ DE MORONA</v>
          </cell>
        </row>
        <row r="760">
          <cell r="A760" t="str">
            <v>NAPO - TENA   - AHUANO</v>
          </cell>
        </row>
        <row r="761">
          <cell r="A761" t="str">
            <v>NAPO - TENA   - CHONTAPUNTA</v>
          </cell>
        </row>
        <row r="762">
          <cell r="A762" t="str">
            <v>NAPO - TENA   - PANO</v>
          </cell>
        </row>
        <row r="763">
          <cell r="A763" t="str">
            <v>NAPO - TENA   - PUERTO MISAHUALLI</v>
          </cell>
        </row>
        <row r="764">
          <cell r="A764" t="str">
            <v>NAPO - TENA   - PUERTO NAPO</v>
          </cell>
        </row>
        <row r="765">
          <cell r="A765" t="str">
            <v>NAPO - TENA   - TÁLAG</v>
          </cell>
        </row>
        <row r="766">
          <cell r="A766" t="str">
            <v>NAPO - TENA   - SAN JUAN DE MUYUNA</v>
          </cell>
        </row>
        <row r="767">
          <cell r="A767" t="str">
            <v>NAPO - ARCHIDONA  - COTUNDO</v>
          </cell>
        </row>
        <row r="768">
          <cell r="A768" t="str">
            <v>NAPO - ARCHIDONA  - SAN PABLO DE USHPAYACU</v>
          </cell>
        </row>
        <row r="769">
          <cell r="A769" t="str">
            <v xml:space="preserve">NAPO - EL CHACO - GONZALO DíAZ DE PINEDA (EL BOMBÓN) </v>
          </cell>
        </row>
        <row r="770">
          <cell r="A770" t="str">
            <v>NAPO - EL CHACO - LINARES</v>
          </cell>
        </row>
        <row r="771">
          <cell r="A771" t="str">
            <v>NAPO - EL CHACO - OYACACHI</v>
          </cell>
        </row>
        <row r="772">
          <cell r="A772" t="str">
            <v>NAPO - EL CHACO - SANTA ROSA</v>
          </cell>
        </row>
        <row r="773">
          <cell r="A773" t="str">
            <v>NAPO - EL CHACO - SARDINAS</v>
          </cell>
        </row>
        <row r="774">
          <cell r="A774" t="str">
            <v>NAPO - QUIJOS - COSANGA</v>
          </cell>
        </row>
        <row r="775">
          <cell r="A775" t="str">
            <v>NAPO - QUIJOS - CUYUJA</v>
          </cell>
        </row>
        <row r="776">
          <cell r="A776" t="str">
            <v>NAPO - QUIJOS - PAPALLACTA</v>
          </cell>
        </row>
        <row r="777">
          <cell r="A777" t="str">
            <v>NAPO - QUIJOS - SAN FRANCISCO DE BORJA (VIRGILIO DÁVILA)</v>
          </cell>
        </row>
        <row r="778">
          <cell r="A778" t="str">
            <v>NAPO - QUIJOS - SUMACO</v>
          </cell>
        </row>
        <row r="779">
          <cell r="A779" t="str">
            <v>PASTAZA - PASTAZA - CANELOS</v>
          </cell>
        </row>
        <row r="780">
          <cell r="A780" t="str">
            <v>PASTAZA - PASTAZA - DIEZ  DE AGOSTO</v>
          </cell>
        </row>
        <row r="781">
          <cell r="A781" t="str">
            <v>PASTAZA - PASTAZA - FÁTIMA</v>
          </cell>
        </row>
        <row r="782">
          <cell r="A782" t="str">
            <v xml:space="preserve">PASTAZA - PASTAZA - MONTALVO (ANDOAS) </v>
          </cell>
        </row>
        <row r="783">
          <cell r="A783" t="str">
            <v>PASTAZA - PASTAZA - POMONA</v>
          </cell>
        </row>
        <row r="784">
          <cell r="A784" t="str">
            <v xml:space="preserve">PASTAZA - PASTAZA - RÍO CORRIENTES </v>
          </cell>
        </row>
        <row r="785">
          <cell r="A785" t="str">
            <v>PASTAZA - PASTAZA - RÍO TIGRE</v>
          </cell>
        </row>
        <row r="786">
          <cell r="A786" t="str">
            <v>PASTAZA - PASTAZA - SARAYACU</v>
          </cell>
        </row>
        <row r="787">
          <cell r="A787" t="str">
            <v>PASTAZA - PASTAZA - SIMÓN BOLÍVAR  (CAB. EN MUSHULLACTA)</v>
          </cell>
        </row>
        <row r="788">
          <cell r="A788" t="str">
            <v>PASTAZA - PASTAZA - TARQUI</v>
          </cell>
        </row>
        <row r="789">
          <cell r="A789" t="str">
            <v>PASTAZA - PASTAZA - TENIENTE HUGO ORTIZ</v>
          </cell>
        </row>
        <row r="790">
          <cell r="A790" t="str">
            <v>PASTAZA - PASTAZA - VERACRUZ (INDILLAMA) (CAB. EN INDILLAMA)</v>
          </cell>
        </row>
        <row r="791">
          <cell r="A791" t="str">
            <v>PASTAZA - PASTAZA - EL TRIUNFO</v>
          </cell>
        </row>
        <row r="792">
          <cell r="A792" t="str">
            <v>PASTAZA - MERA - MADRE TIERRA</v>
          </cell>
        </row>
        <row r="793">
          <cell r="A793" t="str">
            <v>PASTAZA - MERA - SHELL</v>
          </cell>
        </row>
        <row r="794">
          <cell r="A794" t="str">
            <v>PASTAZA - SANTA CLARA - SAN JOSÉ</v>
          </cell>
        </row>
        <row r="795">
          <cell r="A795" t="str">
            <v>PASTAZA - ARAJUNO - CURARAY</v>
          </cell>
        </row>
        <row r="796">
          <cell r="A796" t="str">
            <v>PICHINCHA - QUITO - BELISARIO QUEVEDO</v>
          </cell>
        </row>
        <row r="797">
          <cell r="A797" t="str">
            <v>PICHINCHA - QUITO - CARCELÉN</v>
          </cell>
        </row>
        <row r="798">
          <cell r="A798" t="str">
            <v>PICHINCHA - QUITO - CENTRO HISTÓRICO</v>
          </cell>
        </row>
        <row r="799">
          <cell r="A799" t="str">
            <v>PICHINCHA - QUITO - COCHAPAMBA</v>
          </cell>
        </row>
        <row r="800">
          <cell r="A800" t="str">
            <v>PICHINCHA - QUITO - COMITÉ DEL PUEBLO</v>
          </cell>
        </row>
        <row r="801">
          <cell r="A801" t="str">
            <v>PICHINCHA - QUITO - COTOCOLLAO</v>
          </cell>
        </row>
        <row r="802">
          <cell r="A802" t="str">
            <v>PICHINCHA - QUITO - CHILIBULO</v>
          </cell>
        </row>
        <row r="803">
          <cell r="A803" t="str">
            <v>PICHINCHA - QUITO - CHILLOGALLO</v>
          </cell>
        </row>
        <row r="804">
          <cell r="A804" t="str">
            <v>PICHINCHA - QUITO - CHIMBACALLE</v>
          </cell>
        </row>
        <row r="805">
          <cell r="A805" t="str">
            <v>PICHINCHA - QUITO - EL CONDADO</v>
          </cell>
        </row>
        <row r="806">
          <cell r="A806" t="str">
            <v>PICHINCHA - QUITO - GUAMANÍ</v>
          </cell>
        </row>
        <row r="807">
          <cell r="A807" t="str">
            <v>PICHINCHA - QUITO - IÑAQUITO</v>
          </cell>
        </row>
        <row r="808">
          <cell r="A808" t="str">
            <v>PICHINCHA - QUITO - ITCHIMBIA</v>
          </cell>
        </row>
        <row r="809">
          <cell r="A809" t="str">
            <v>PICHINCHA - QUITO - JIPIJAPA</v>
          </cell>
        </row>
        <row r="810">
          <cell r="A810" t="str">
            <v>PICHINCHA - QUITO - KENNEDY</v>
          </cell>
        </row>
        <row r="811">
          <cell r="A811" t="str">
            <v>PICHINCHA - QUITO - LA ARGELIA</v>
          </cell>
        </row>
        <row r="812">
          <cell r="A812" t="str">
            <v>PICHINCHA - QUITO - LA CONCEPCIÓN</v>
          </cell>
        </row>
        <row r="813">
          <cell r="A813" t="str">
            <v>PICHINCHA - QUITO - LA ECUATORIANA</v>
          </cell>
        </row>
        <row r="814">
          <cell r="A814" t="str">
            <v>PICHINCHA - QUITO - LA FERROVIARIA</v>
          </cell>
        </row>
        <row r="815">
          <cell r="A815" t="str">
            <v>PICHINCHA - QUITO - LA LIBERTAD</v>
          </cell>
        </row>
        <row r="816">
          <cell r="A816" t="str">
            <v>PICHINCHA - QUITO - LA MAGDALENA</v>
          </cell>
        </row>
        <row r="817">
          <cell r="A817" t="str">
            <v>PICHINCHA - QUITO - LA MENA</v>
          </cell>
        </row>
        <row r="818">
          <cell r="A818" t="str">
            <v>PICHINCHA - QUITO - MARISCAL SUCRE</v>
          </cell>
        </row>
        <row r="819">
          <cell r="A819" t="str">
            <v>PICHINCHA - QUITO - PONCEANO</v>
          </cell>
        </row>
        <row r="820">
          <cell r="A820" t="str">
            <v>PICHINCHA - QUITO - PUENGASÍ</v>
          </cell>
        </row>
        <row r="821">
          <cell r="A821" t="str">
            <v>PICHINCHA - QUITO - QUITUMBE</v>
          </cell>
        </row>
        <row r="822">
          <cell r="A822" t="str">
            <v>PICHINCHA - QUITO - RUMIPAMBA</v>
          </cell>
        </row>
        <row r="823">
          <cell r="A823" t="str">
            <v>PICHINCHA - QUITO - SAN BARTOLO</v>
          </cell>
        </row>
        <row r="824">
          <cell r="A824" t="str">
            <v>PICHINCHA - QUITO - SAN ISIDRO DEL INCA</v>
          </cell>
        </row>
        <row r="825">
          <cell r="A825" t="str">
            <v>PICHINCHA - QUITO - SAN JUAN</v>
          </cell>
        </row>
        <row r="826">
          <cell r="A826" t="str">
            <v>PICHINCHA - QUITO - SOLANDA</v>
          </cell>
        </row>
        <row r="827">
          <cell r="A827" t="str">
            <v>PICHINCHA - QUITO - TURUBAMBA</v>
          </cell>
        </row>
        <row r="828">
          <cell r="A828" t="str">
            <v>PICHINCHA - QUITO - ALANGASÍ</v>
          </cell>
        </row>
        <row r="829">
          <cell r="A829" t="str">
            <v>PICHINCHA - QUITO - AMAGUAÑA</v>
          </cell>
        </row>
        <row r="830">
          <cell r="A830" t="str">
            <v xml:space="preserve">PICHINCHA - QUITO - ATAHUALPA (HABASPAMBA) </v>
          </cell>
        </row>
        <row r="831">
          <cell r="A831" t="str">
            <v>PICHINCHA - QUITO - CALACALÍ</v>
          </cell>
        </row>
        <row r="832">
          <cell r="A832" t="str">
            <v xml:space="preserve">PICHINCHA - QUITO - CALDERÓN (CARAPUNGO) </v>
          </cell>
        </row>
        <row r="833">
          <cell r="A833" t="str">
            <v>PICHINCHA - QUITO - CONOCOTO</v>
          </cell>
        </row>
        <row r="834">
          <cell r="A834" t="str">
            <v>PICHINCHA - QUITO - CUMBAYÁ</v>
          </cell>
        </row>
        <row r="835">
          <cell r="A835" t="str">
            <v>PICHINCHA - QUITO - CHAVEZPAMBA</v>
          </cell>
        </row>
        <row r="836">
          <cell r="A836" t="str">
            <v xml:space="preserve">PICHINCHA - QUITO - CHECA (CHILPA) </v>
          </cell>
        </row>
        <row r="837">
          <cell r="A837" t="str">
            <v>PICHINCHA - QUITO - EL QUINCHE</v>
          </cell>
        </row>
        <row r="838">
          <cell r="A838" t="str">
            <v>PICHINCHA - QUITO - GUALEA</v>
          </cell>
        </row>
        <row r="839">
          <cell r="A839" t="str">
            <v>PICHINCHA - QUITO - GUANGOPOLO</v>
          </cell>
        </row>
        <row r="840">
          <cell r="A840" t="str">
            <v>PICHINCHA - QUITO - GUAYLLABAMBA</v>
          </cell>
        </row>
        <row r="841">
          <cell r="A841" t="str">
            <v>PICHINCHA - QUITO - LA MERCED</v>
          </cell>
        </row>
        <row r="842">
          <cell r="A842" t="str">
            <v>PICHINCHA - QUITO - LLANO CHICO</v>
          </cell>
        </row>
        <row r="843">
          <cell r="A843" t="str">
            <v>PICHINCHA - QUITO - LLOA</v>
          </cell>
        </row>
        <row r="844">
          <cell r="A844" t="str">
            <v>PICHINCHA - QUITO - NANEGAL</v>
          </cell>
        </row>
        <row r="845">
          <cell r="A845" t="str">
            <v>PICHINCHA - QUITO - NANEGALITO</v>
          </cell>
        </row>
        <row r="846">
          <cell r="A846" t="str">
            <v>PICHINCHA - QUITO - NAYÓN</v>
          </cell>
        </row>
        <row r="847">
          <cell r="A847" t="str">
            <v>PICHINCHA - QUITO - NONO</v>
          </cell>
        </row>
        <row r="848">
          <cell r="A848" t="str">
            <v>PICHINCHA - QUITO - PACTO</v>
          </cell>
        </row>
        <row r="849">
          <cell r="A849" t="str">
            <v>PICHINCHA - QUITO - PERUCHO</v>
          </cell>
        </row>
        <row r="850">
          <cell r="A850" t="str">
            <v>PICHINCHA - QUITO - PIFO</v>
          </cell>
        </row>
        <row r="851">
          <cell r="A851" t="str">
            <v>PICHINCHA - QUITO - PÍNTAG</v>
          </cell>
        </row>
        <row r="852">
          <cell r="A852" t="str">
            <v>PICHINCHA - QUITO - POMASQUI</v>
          </cell>
        </row>
        <row r="853">
          <cell r="A853" t="str">
            <v>PICHINCHA - QUITO - PUÉLLARO</v>
          </cell>
        </row>
        <row r="854">
          <cell r="A854" t="str">
            <v>PICHINCHA - QUITO - PUEMBO</v>
          </cell>
        </row>
        <row r="855">
          <cell r="A855" t="str">
            <v>PICHINCHA - QUITO - SAN ANTONIO</v>
          </cell>
        </row>
        <row r="856">
          <cell r="A856" t="str">
            <v>PICHINCHA - QUITO - SAN JOSÉ DE MINAS</v>
          </cell>
        </row>
        <row r="857">
          <cell r="A857" t="str">
            <v>PICHINCHA - QUITO - TABABELA</v>
          </cell>
        </row>
        <row r="858">
          <cell r="A858" t="str">
            <v>PICHINCHA - QUITO - TUMBACO</v>
          </cell>
        </row>
        <row r="859">
          <cell r="A859" t="str">
            <v>PICHINCHA - QUITO - YARUQUÍ</v>
          </cell>
        </row>
        <row r="860">
          <cell r="A860" t="str">
            <v>PICHINCHA - QUITO - ZÁMBIZA</v>
          </cell>
        </row>
        <row r="861">
          <cell r="A861" t="str">
            <v>PICHINCHA - CAYAMBE - AYORA</v>
          </cell>
        </row>
        <row r="862">
          <cell r="A862" t="str">
            <v>PICHINCHA - CAYAMBE - CAYAMBE</v>
          </cell>
        </row>
        <row r="863">
          <cell r="A863" t="str">
            <v>PICHINCHA - CAYAMBE - JUAN MONTALVO</v>
          </cell>
        </row>
        <row r="864">
          <cell r="A864" t="str">
            <v>PICHINCHA - CAYAMBE - ASCÁZUBI</v>
          </cell>
        </row>
        <row r="865">
          <cell r="A865" t="str">
            <v xml:space="preserve">PICHINCHA - CAYAMBE - CANGAHUA </v>
          </cell>
        </row>
        <row r="866">
          <cell r="A866" t="str">
            <v>PICHINCHA - CAYAMBE - OLMEDO (PESILLO)</v>
          </cell>
        </row>
        <row r="867">
          <cell r="A867" t="str">
            <v>PICHINCHA - CAYAMBE - OTÓN</v>
          </cell>
        </row>
        <row r="868">
          <cell r="A868" t="str">
            <v>PICHINCHA - CAYAMBE - SANTA ROSA DE CUZUBAMBA</v>
          </cell>
        </row>
        <row r="869">
          <cell r="A869" t="str">
            <v>PICHINCHA - MEJÍA - ALÓAG</v>
          </cell>
        </row>
        <row r="870">
          <cell r="A870" t="str">
            <v>PICHINCHA - MEJÍA - ALOASÍ</v>
          </cell>
        </row>
        <row r="871">
          <cell r="A871" t="str">
            <v>PICHINCHA - MEJÍA - CUTUGLAHUA</v>
          </cell>
        </row>
        <row r="872">
          <cell r="A872" t="str">
            <v>PICHINCHA - MEJÍA - EL CHAUPI</v>
          </cell>
        </row>
        <row r="873">
          <cell r="A873" t="str">
            <v>PICHINCHA - MEJÍA - MANUEL CORNEJO ASTORGA (TANDAPI)</v>
          </cell>
        </row>
        <row r="874">
          <cell r="A874" t="str">
            <v>PICHINCHA - MEJÍA - TAMBILLO</v>
          </cell>
        </row>
        <row r="875">
          <cell r="A875" t="str">
            <v>PICHINCHA - MEJÍA - UYUMBICHO</v>
          </cell>
        </row>
        <row r="876">
          <cell r="A876" t="str">
            <v>PICHINCHA - PEDRO MONCAYO - LA ESPERANZA</v>
          </cell>
        </row>
        <row r="877">
          <cell r="A877" t="str">
            <v>PICHINCHA - PEDRO MONCAYO - MALCHINGUÍ</v>
          </cell>
        </row>
        <row r="878">
          <cell r="A878" t="str">
            <v>PICHINCHA - PEDRO MONCAYO - TOCACHI</v>
          </cell>
        </row>
        <row r="879">
          <cell r="A879" t="str">
            <v>PICHINCHA - PEDRO MONCAYO - TUPIGACHI</v>
          </cell>
        </row>
        <row r="880">
          <cell r="A880" t="str">
            <v>PICHINCHA - RUMIÑAHUI - SANGOLQUÍ</v>
          </cell>
        </row>
        <row r="881">
          <cell r="A881" t="str">
            <v>PICHINCHA - RUMIÑAHUI - SAN PEDRO DE TABOADA</v>
          </cell>
        </row>
        <row r="882">
          <cell r="A882" t="str">
            <v>PICHINCHA - RUMIÑAHUI - SAN RAFAEL</v>
          </cell>
        </row>
        <row r="883">
          <cell r="A883" t="str">
            <v>PICHINCHA - RUMIÑAHUI - COTOGCHOA</v>
          </cell>
        </row>
        <row r="884">
          <cell r="A884" t="str">
            <v>PICHINCHA - RUMIÑAHUI - RUMIPAMBA</v>
          </cell>
        </row>
        <row r="885">
          <cell r="A885" t="str">
            <v>PICHINCHA - SAN MIGUEL DE LOS BANCOS - MINDO</v>
          </cell>
        </row>
        <row r="886">
          <cell r="A886" t="str">
            <v xml:space="preserve"> TUNGURAHUA - AMBATO - ATOCHA – FICOA</v>
          </cell>
        </row>
        <row r="887">
          <cell r="A887" t="str">
            <v xml:space="preserve"> TUNGURAHUA - AMBATO - CELIANO MONGE</v>
          </cell>
        </row>
        <row r="888">
          <cell r="A888" t="str">
            <v xml:space="preserve"> TUNGURAHUA - AMBATO - HUACHI CHICO</v>
          </cell>
        </row>
        <row r="889">
          <cell r="A889" t="str">
            <v xml:space="preserve"> TUNGURAHUA - AMBATO - HUACHI LORETO</v>
          </cell>
        </row>
        <row r="890">
          <cell r="A890" t="str">
            <v xml:space="preserve"> TUNGURAHUA - AMBATO - LA MERCED</v>
          </cell>
        </row>
        <row r="891">
          <cell r="A891" t="str">
            <v xml:space="preserve"> TUNGURAHUA - AMBATO - LA PENÍNSULA</v>
          </cell>
        </row>
        <row r="892">
          <cell r="A892" t="str">
            <v xml:space="preserve"> TUNGURAHUA - AMBATO - MATRIZ</v>
          </cell>
        </row>
        <row r="893">
          <cell r="A893" t="str">
            <v xml:space="preserve"> TUNGURAHUA - AMBATO - PISHILATA</v>
          </cell>
        </row>
        <row r="894">
          <cell r="A894" t="str">
            <v xml:space="preserve"> TUNGURAHUA - AMBATO - SAN FRANCISCO</v>
          </cell>
        </row>
        <row r="895">
          <cell r="A895" t="str">
            <v xml:space="preserve"> TUNGURAHUA - AMBATO - AMBATILLO</v>
          </cell>
        </row>
        <row r="896">
          <cell r="A896" t="str">
            <v xml:space="preserve"> TUNGURAHUA - AMBATO - ATAHUALPA (CHISALATA) </v>
          </cell>
        </row>
        <row r="897">
          <cell r="A897" t="str">
            <v xml:space="preserve"> TUNGURAHUA - AMBATO - AUGUSTO N. MARTÍNEZ (MUNDUGLEO)</v>
          </cell>
        </row>
        <row r="898">
          <cell r="A898" t="str">
            <v xml:space="preserve"> TUNGURAHUA - AMBATO - CONSTANTINO FERNÁNDEZ (CAB. EN CULLITAHUA)</v>
          </cell>
        </row>
        <row r="899">
          <cell r="A899" t="str">
            <v xml:space="preserve"> TUNGURAHUA - AMBATO - HUACHI GRANDE</v>
          </cell>
        </row>
        <row r="900">
          <cell r="A900" t="str">
            <v xml:space="preserve"> TUNGURAHUA - AMBATO - IZAMBA</v>
          </cell>
        </row>
        <row r="901">
          <cell r="A901" t="str">
            <v xml:space="preserve"> TUNGURAHUA - AMBATO - JUAN BENIGNO VELA</v>
          </cell>
        </row>
        <row r="902">
          <cell r="A902" t="str">
            <v xml:space="preserve"> TUNGURAHUA - AMBATO - MONTALVO</v>
          </cell>
        </row>
        <row r="903">
          <cell r="A903" t="str">
            <v xml:space="preserve"> TUNGURAHUA - AMBATO - PASA</v>
          </cell>
        </row>
        <row r="904">
          <cell r="A904" t="str">
            <v xml:space="preserve"> TUNGURAHUA - AMBATO - PICAIGUA</v>
          </cell>
        </row>
        <row r="905">
          <cell r="A905" t="str">
            <v xml:space="preserve"> TUNGURAHUA - AMBATO - PILAGÜÍN (PILAHÜÍN)</v>
          </cell>
        </row>
        <row r="906">
          <cell r="A906" t="str">
            <v xml:space="preserve"> TUNGURAHUA - AMBATO - QUISAPINCHA (QUIZAPINCHA)</v>
          </cell>
        </row>
        <row r="907">
          <cell r="A907" t="str">
            <v xml:space="preserve"> TUNGURAHUA - AMBATO - SAN BARTOLOMÉ DE PINLLOG</v>
          </cell>
        </row>
        <row r="908">
          <cell r="A908" t="str">
            <v xml:space="preserve"> TUNGURAHUA - AMBATO - SAN FERNANDO (PASA SAN FERNANDO)</v>
          </cell>
        </row>
        <row r="909">
          <cell r="A909" t="str">
            <v xml:space="preserve"> TUNGURAHUA - AMBATO - SANTA ROSA</v>
          </cell>
        </row>
        <row r="910">
          <cell r="A910" t="str">
            <v xml:space="preserve"> TUNGURAHUA - AMBATO - TOTORAS</v>
          </cell>
        </row>
        <row r="911">
          <cell r="A911" t="str">
            <v xml:space="preserve"> TUNGURAHUA - AMBATO - CUNCHIBAMBA</v>
          </cell>
        </row>
        <row r="912">
          <cell r="A912" t="str">
            <v xml:space="preserve"> TUNGURAHUA - AMBATO - UNAMUNCHO</v>
          </cell>
        </row>
        <row r="913">
          <cell r="A913" t="str">
            <v xml:space="preserve"> TUNGURAHUA - BAÑOS DE AGUA SANTA - LLIGUA</v>
          </cell>
        </row>
        <row r="914">
          <cell r="A914" t="str">
            <v xml:space="preserve"> TUNGURAHUA - BAÑOS DE AGUA SANTA - RÍO NEGRO</v>
          </cell>
        </row>
        <row r="915">
          <cell r="A915" t="str">
            <v xml:space="preserve"> TUNGURAHUA - BAÑOS DE AGUA SANTA - RÍO VERDE</v>
          </cell>
        </row>
        <row r="916">
          <cell r="A916" t="str">
            <v xml:space="preserve"> TUNGURAHUA - BAÑOS DE AGUA SANTA - ULBA</v>
          </cell>
        </row>
        <row r="917">
          <cell r="A917" t="str">
            <v xml:space="preserve"> TUNGURAHUA - MOCHA - PINGUILÍ</v>
          </cell>
        </row>
        <row r="918">
          <cell r="A918" t="str">
            <v xml:space="preserve"> TUNGURAHUA - PATATE - EL TRIUNFO</v>
          </cell>
        </row>
        <row r="919">
          <cell r="A919" t="str">
            <v xml:space="preserve"> TUNGURAHUA - PATATE - LOS ANDES (CAB. EN POATUG) </v>
          </cell>
        </row>
        <row r="920">
          <cell r="A920" t="str">
            <v xml:space="preserve"> TUNGURAHUA - PATATE - SUCRE (CAB. EN SUCRE-PATATE URCU)</v>
          </cell>
        </row>
        <row r="921">
          <cell r="A921" t="str">
            <v xml:space="preserve"> TUNGURAHUA - QUERO - RUMIPAMBA</v>
          </cell>
        </row>
        <row r="922">
          <cell r="A922" t="str">
            <v xml:space="preserve"> TUNGURAHUA - QUERO - YANAYACU - MOCHAPATA (CAB. EN YANAYACU) </v>
          </cell>
        </row>
        <row r="923">
          <cell r="A923" t="str">
            <v xml:space="preserve"> TUNGURAHUA - SAN PEDRO DE PELILEO - PELILEO</v>
          </cell>
        </row>
        <row r="924">
          <cell r="A924" t="str">
            <v xml:space="preserve"> TUNGURAHUA - SAN PEDRO DE PELILEO - PELILEO GRANDE</v>
          </cell>
        </row>
        <row r="925">
          <cell r="A925" t="str">
            <v xml:space="preserve"> TUNGURAHUA - SAN PEDRO DE PELILEO - BENÍTEZ (PACHANLICA) </v>
          </cell>
        </row>
        <row r="926">
          <cell r="A926" t="str">
            <v xml:space="preserve"> TUNGURAHUA - SAN PEDRO DE PELILEO - BOLÍVAR</v>
          </cell>
        </row>
        <row r="927">
          <cell r="A927" t="str">
            <v xml:space="preserve"> TUNGURAHUA - SAN PEDRO DE PELILEO - COTALÓ</v>
          </cell>
        </row>
        <row r="928">
          <cell r="A928" t="str">
            <v xml:space="preserve"> TUNGURAHUA - SAN PEDRO DE PELILEO - CHIQUICHA (CAB. EN CHIQUICHA GRANDE)</v>
          </cell>
        </row>
        <row r="929">
          <cell r="A929" t="str">
            <v xml:space="preserve"> TUNGURAHUA - SAN PEDRO DE PELILEO - EL ROSARIO (RUMICHACA) </v>
          </cell>
        </row>
        <row r="930">
          <cell r="A930" t="str">
            <v xml:space="preserve"> TUNGURAHUA - SAN PEDRO DE PELILEO - GARCÍA MORENO (CHUMAQUI)</v>
          </cell>
        </row>
        <row r="931">
          <cell r="A931" t="str">
            <v xml:space="preserve"> TUNGURAHUA - SAN PEDRO DE PELILEO - GUAMBALÓ (HUAMBALÓ)</v>
          </cell>
        </row>
        <row r="932">
          <cell r="A932" t="str">
            <v xml:space="preserve"> TUNGURAHUA - SAN PEDRO DE PELILEO - SALASACA</v>
          </cell>
        </row>
        <row r="933">
          <cell r="A933" t="str">
            <v xml:space="preserve"> TUNGURAHUA - SANTIAGO DE PÍLLARO - CIUDAD NUEVA</v>
          </cell>
        </row>
        <row r="934">
          <cell r="A934" t="str">
            <v xml:space="preserve"> TUNGURAHUA - SANTIAGO DE PÍLLARO - PÍLLARO</v>
          </cell>
        </row>
        <row r="935">
          <cell r="A935" t="str">
            <v xml:space="preserve"> TUNGURAHUA - SANTIAGO DE PÍLLARO - BAQUERIZO MORENO</v>
          </cell>
        </row>
        <row r="936">
          <cell r="A936" t="str">
            <v xml:space="preserve"> TUNGURAHUA - SANTIAGO DE PÍLLARO - EMILIO MARÍA TERÁN (RUMIPAMBA)</v>
          </cell>
        </row>
        <row r="937">
          <cell r="A937" t="str">
            <v xml:space="preserve"> TUNGURAHUA - SANTIAGO DE PÍLLARO - MARCOS ESPINEL (CHACATA) </v>
          </cell>
        </row>
        <row r="938">
          <cell r="A938" t="str">
            <v xml:space="preserve"> TUNGURAHUA - SANTIAGO DE PÍLLARO - PRESIDENTE URBINA (CHAGRAPAMBA -PATZUCUL)</v>
          </cell>
        </row>
        <row r="939">
          <cell r="A939" t="str">
            <v xml:space="preserve"> TUNGURAHUA - SANTIAGO DE PÍLLARO - SAN ANDRÉS</v>
          </cell>
        </row>
        <row r="940">
          <cell r="A940" t="str">
            <v xml:space="preserve"> TUNGURAHUA - SANTIAGO DE PÍLLARO - SAN JOSÉ DE POALÓ</v>
          </cell>
        </row>
        <row r="941">
          <cell r="A941" t="str">
            <v xml:space="preserve"> TUNGURAHUA - SANTIAGO DE PÍLLARO - SAN MIGUELITO</v>
          </cell>
        </row>
        <row r="942">
          <cell r="A942" t="str">
            <v xml:space="preserve"> TUNGURAHUA - TISALEO - QUINCHICOTO</v>
          </cell>
        </row>
        <row r="943">
          <cell r="A943" t="str">
            <v>ZAMORA - ZAMORA - EL LIMÓN</v>
          </cell>
        </row>
        <row r="944">
          <cell r="A944" t="str">
            <v>ZAMORA - ZAMORA - ZAMORA</v>
          </cell>
        </row>
        <row r="945">
          <cell r="A945" t="str">
            <v>ZAMORA - ZAMORA - CUMBARATZA</v>
          </cell>
        </row>
        <row r="946">
          <cell r="A946" t="str">
            <v>ZAMORA - ZAMORA - GUADALUPE</v>
          </cell>
        </row>
        <row r="947">
          <cell r="A947" t="str">
            <v>ZAMORA - ZAMORA - IMBANA (LA VICTORIA DE IMBANA)</v>
          </cell>
        </row>
        <row r="948">
          <cell r="A948" t="str">
            <v>ZAMORA - ZAMORA - SABANILLA</v>
          </cell>
        </row>
        <row r="949">
          <cell r="A949" t="str">
            <v>ZAMORA - ZAMORA - TIMBARA</v>
          </cell>
        </row>
        <row r="950">
          <cell r="A950" t="str">
            <v>ZAMORA - ZAMORA - SAN CARLOS DE LAS MINAS</v>
          </cell>
        </row>
        <row r="951">
          <cell r="A951" t="str">
            <v>ZAMORA - CHINCHIPE - CHITO</v>
          </cell>
        </row>
        <row r="952">
          <cell r="A952" t="str">
            <v>ZAMORA - CHINCHIPE - EL CHORRO</v>
          </cell>
        </row>
        <row r="953">
          <cell r="A953" t="str">
            <v>ZAMORA - CHINCHIPE - LA CHONTA</v>
          </cell>
        </row>
        <row r="954">
          <cell r="A954" t="str">
            <v>ZAMORA - CHINCHIPE - PUCAPAMBA</v>
          </cell>
        </row>
        <row r="955">
          <cell r="A955" t="str">
            <v>ZAMORA - CHINCHIPE - SAN ANDRÉS</v>
          </cell>
        </row>
        <row r="956">
          <cell r="A956" t="str">
            <v>ZAMORA - NANGARITZA - ZURMI</v>
          </cell>
        </row>
        <row r="957">
          <cell r="A957" t="str">
            <v>ZAMORA - NANGARITZA - NUEVO PARAÍSO</v>
          </cell>
        </row>
        <row r="958">
          <cell r="A958" t="str">
            <v>ZAMORA - YACUAMBÍ - LA PAZ</v>
          </cell>
        </row>
        <row r="959">
          <cell r="A959" t="str">
            <v>ZAMORA - YACUAMBÍ - TUTUPALI</v>
          </cell>
        </row>
        <row r="960">
          <cell r="A960" t="str">
            <v>ZAMORA - YANTZAZA - CHICAÑA</v>
          </cell>
        </row>
        <row r="961">
          <cell r="A961" t="str">
            <v>ZAMORA - YANTZAZA - LOS ENCUENTROS</v>
          </cell>
        </row>
        <row r="962">
          <cell r="A962" t="str">
            <v xml:space="preserve">ZAMORA - EL PANGUI - EL GUISME </v>
          </cell>
        </row>
        <row r="963">
          <cell r="A963" t="str">
            <v>ZAMORA - EL PANGUI - PACHICUTZA</v>
          </cell>
        </row>
        <row r="964">
          <cell r="A964" t="str">
            <v>ZAMORA - EL PANGUI - TUNDAYME</v>
          </cell>
        </row>
        <row r="965">
          <cell r="A965" t="str">
            <v>ZAMORA - CENTINELA DEL CÓNDOR - TRIUNFO-DORADO</v>
          </cell>
        </row>
        <row r="966">
          <cell r="A966" t="str">
            <v>ZAMORA - CENTINELA DEL CÓNDOR - PANGUINTZA</v>
          </cell>
        </row>
        <row r="967">
          <cell r="A967" t="str">
            <v>ZAMORA - PALANDA - EL PORVENIR DEL CARMEN</v>
          </cell>
        </row>
        <row r="968">
          <cell r="A968" t="str">
            <v>ZAMORA - PALANDA - SAN FRANCISCO DEL VERGEL</v>
          </cell>
        </row>
        <row r="969">
          <cell r="A969" t="str">
            <v>ZAMORA - PALANDA - VALLADOLID</v>
          </cell>
        </row>
        <row r="970">
          <cell r="A970" t="str">
            <v>ZAMORA - PALANDA - LA CANELA</v>
          </cell>
        </row>
        <row r="971">
          <cell r="A971" t="str">
            <v>ZAMORA - PAQUISHA - BELLAVISTA</v>
          </cell>
        </row>
        <row r="972">
          <cell r="A972" t="str">
            <v>ZAMORA - PAQUISHA - NUEVO QUITO</v>
          </cell>
        </row>
        <row r="973">
          <cell r="A973" t="str">
            <v>GALAPAGOS - SAN CRISTÓBAL - EL PROGRESO</v>
          </cell>
        </row>
        <row r="974">
          <cell r="A974" t="str">
            <v>GALAPAGOS - SAN CRISTÓBAL - ISLA SANTA MARÍA (FLOREANA) (CAB. EN  PTO. VELASCO IBARRA)</v>
          </cell>
        </row>
        <row r="975">
          <cell r="A975" t="str">
            <v>GALAPAGOS - ISABELA - TOMÁS DE BERLANGA (SANTO TOMÁS)</v>
          </cell>
        </row>
        <row r="976">
          <cell r="A976" t="str">
            <v>GALAPAGOS - SANTA CRUZ - BELLAVISTA</v>
          </cell>
        </row>
        <row r="977">
          <cell r="A977" t="str">
            <v>GALAPAGOS - SANTA CRUZ - SANTA ROSA (INCLUYE LA ISLA BALTRA)</v>
          </cell>
        </row>
        <row r="978">
          <cell r="A978" t="str">
            <v>SUCUMBIOS - LAGO AGRIO - DURENO</v>
          </cell>
        </row>
        <row r="979">
          <cell r="A979" t="str">
            <v>SUCUMBIOS - LAGO AGRIO - GENERAL FARFÁN</v>
          </cell>
        </row>
        <row r="980">
          <cell r="A980" t="str">
            <v>SUCUMBIOS - LAGO AGRIO - EL ENO</v>
          </cell>
        </row>
        <row r="981">
          <cell r="A981" t="str">
            <v>SUCUMBIOS - LAGO AGRIO - PACAYACU</v>
          </cell>
        </row>
        <row r="982">
          <cell r="A982" t="str">
            <v>SUCUMBIOS - LAGO AGRIO - JAMBELÍ</v>
          </cell>
        </row>
        <row r="983">
          <cell r="A983" t="str">
            <v>SUCUMBIOS - LAGO AGRIO - SANTA CECILIA</v>
          </cell>
        </row>
        <row r="984">
          <cell r="A984" t="str">
            <v xml:space="preserve">SUCUMBIOS - GONZALO PIZARRO - EL REVENTADOR   </v>
          </cell>
        </row>
        <row r="985">
          <cell r="A985" t="str">
            <v xml:space="preserve">SUCUMBIOS - GONZALO PIZARRO - GONZALO PIZARRO </v>
          </cell>
        </row>
        <row r="986">
          <cell r="A986" t="str">
            <v>SUCUMBIOS - GONZALO PIZARRO - PUERTO LIBRE</v>
          </cell>
        </row>
        <row r="987">
          <cell r="A987" t="str">
            <v>SUCUMBIOS - PUTUMAYO - PALMA ROJA</v>
          </cell>
        </row>
        <row r="988">
          <cell r="A988" t="str">
            <v>SUCUMBIOS - PUTUMAYO - PUERTO BOLÍVAR (PUERTO MONTÚFAR)</v>
          </cell>
        </row>
        <row r="989">
          <cell r="A989" t="str">
            <v>SUCUMBIOS - PUTUMAYO - PUERTO RODRÍGUEZ</v>
          </cell>
        </row>
        <row r="990">
          <cell r="A990" t="str">
            <v>SUCUMBIOS - PUTUMAYO - SANTA ELENA</v>
          </cell>
        </row>
        <row r="991">
          <cell r="A991" t="str">
            <v>SUCUMBIOS - SHUSHUFINDI - LIMONCOCHA</v>
          </cell>
        </row>
        <row r="992">
          <cell r="A992" t="str">
            <v>SUCUMBIOS - SHUSHUFINDI - PAÑACOCHA</v>
          </cell>
        </row>
        <row r="993">
          <cell r="A993" t="str">
            <v>SUCUMBIOS - SHUSHUFINDI - SAN ROQUE (CAB. EN SAN VICENTE)</v>
          </cell>
        </row>
        <row r="994">
          <cell r="A994" t="str">
            <v>SUCUMBIOS - SHUSHUFINDI - SAN PEDRO DE LOS COFANES</v>
          </cell>
        </row>
        <row r="995">
          <cell r="A995" t="str">
            <v>SUCUMBIOS - SHUSHUFINDI - SIETE DE JULIO</v>
          </cell>
        </row>
        <row r="996">
          <cell r="A996" t="str">
            <v>SUCUMBIOS - SUCUMBÍOS - EL PLAYÓN DE SAN FRANCISCO</v>
          </cell>
        </row>
        <row r="997">
          <cell r="A997" t="str">
            <v>SUCUMBIOS - SUCUMBÍOS - LA SOFÍA</v>
          </cell>
        </row>
        <row r="998">
          <cell r="A998" t="str">
            <v>SUCUMBIOS - SUCUMBÍOS - ROSA FLORIDA</v>
          </cell>
        </row>
        <row r="999">
          <cell r="A999" t="str">
            <v>SUCUMBIOS - SUCUMBÍOS - SANTA BÁRBARA</v>
          </cell>
        </row>
        <row r="1000">
          <cell r="A1000" t="str">
            <v>SUCUMBIOS - CASCALES - SANTA ROSA DE SUCUMBÍOS</v>
          </cell>
        </row>
        <row r="1001">
          <cell r="A1001" t="str">
            <v>SUCUMBIOS - CASCALES - SEVILLA</v>
          </cell>
        </row>
        <row r="1002">
          <cell r="A1002" t="str">
            <v>SUCUMBIOS - CUYABENO - CUYABENO</v>
          </cell>
        </row>
        <row r="1003">
          <cell r="A1003" t="str">
            <v>SUCUMBIOS - CUYABENO - AGUAS NEGRAS</v>
          </cell>
        </row>
        <row r="1004">
          <cell r="A1004" t="str">
            <v>ORELLANA - ORELLANA - DAYUMA</v>
          </cell>
        </row>
        <row r="1005">
          <cell r="A1005" t="str">
            <v>ORELLANA - ORELLANA - TARACOA (NUEVA ESPERANZA: YUCA)</v>
          </cell>
        </row>
        <row r="1006">
          <cell r="A1006" t="str">
            <v>ORELLANA - ORELLANA - ALEJANDRO LABAKA</v>
          </cell>
        </row>
        <row r="1007">
          <cell r="A1007" t="str">
            <v>ORELLANA - ORELLANA - EL DORADO</v>
          </cell>
        </row>
        <row r="1008">
          <cell r="A1008" t="str">
            <v>ORELLANA - ORELLANA - EL EDÉN</v>
          </cell>
        </row>
        <row r="1009">
          <cell r="A1009" t="str">
            <v>ORELLANA - ORELLANA - GARCÍA MORENO</v>
          </cell>
        </row>
        <row r="1010">
          <cell r="A1010" t="str">
            <v>ORELLANA - ORELLANA - INÉS ARANGO (CAB. EN WESTERN)</v>
          </cell>
        </row>
        <row r="1011">
          <cell r="A1011" t="str">
            <v>ORELLANA - ORELLANA - LA BELLEZA</v>
          </cell>
        </row>
        <row r="1012">
          <cell r="A1012" t="str">
            <v>ORELLANA - ORELLANA - NUEVO PARAÍSO (CAB. EN UNIÓN CHIMBORAZO)</v>
          </cell>
        </row>
        <row r="1013">
          <cell r="A1013" t="str">
            <v>ORELLANA - ORELLANA - SAN JOSÉ DE GUAYUSA</v>
          </cell>
        </row>
        <row r="1014">
          <cell r="A1014" t="str">
            <v>ORELLANA - ORELLANA - SAN LUIS DE ARMENIA</v>
          </cell>
        </row>
        <row r="1015">
          <cell r="A1015" t="str">
            <v>ORELLANA - AGUARICO - CAPITÁN AUGUSTO RIVADENEYRA</v>
          </cell>
        </row>
        <row r="1016">
          <cell r="A1016" t="str">
            <v>ORELLANA - AGUARICO - CONONACO</v>
          </cell>
        </row>
        <row r="1017">
          <cell r="A1017" t="str">
            <v>ORELLANA - AGUARICO - SANTA MARÍA DE HUIRIRIMA</v>
          </cell>
        </row>
        <row r="1018">
          <cell r="A1018" t="str">
            <v>ORELLANA - AGUARICO - TIPUTINI</v>
          </cell>
        </row>
        <row r="1019">
          <cell r="A1019" t="str">
            <v>ORELLANA - AGUARICO - YASUNÍ</v>
          </cell>
        </row>
        <row r="1020">
          <cell r="A1020" t="str">
            <v>ORELLANA - LA JOYA DE LOS SACHAS - ENOKANQUI</v>
          </cell>
        </row>
        <row r="1021">
          <cell r="A1021" t="str">
            <v>ORELLANA - LA JOYA DE LOS SACHAS - POMPEYA</v>
          </cell>
        </row>
        <row r="1022">
          <cell r="A1022" t="str">
            <v>ORELLANA - LA JOYA DE LOS SACHAS - SAN CARLOS</v>
          </cell>
        </row>
        <row r="1023">
          <cell r="A1023" t="str">
            <v>ORELLANA - LA JOYA DE LOS SACHAS - SAN SEBASTIÁN DEL COCA</v>
          </cell>
        </row>
        <row r="1024">
          <cell r="A1024" t="str">
            <v>ORELLANA - LA JOYA DE LOS SACHAS - LAGO SAN PEDRO</v>
          </cell>
        </row>
        <row r="1025">
          <cell r="A1025" t="str">
            <v>ORELLANA - LA JOYA DE LOS SACHAS - RUMIPAMBA</v>
          </cell>
        </row>
        <row r="1026">
          <cell r="A1026" t="str">
            <v>ORELLANA - LA JOYA DE LOS SACHAS - TRES DE NOVIEMBRE</v>
          </cell>
        </row>
        <row r="1027">
          <cell r="A1027" t="str">
            <v>ORELLANA - LA JOYA DE LOS SACHAS - UNIÓN MILAGREÑA</v>
          </cell>
        </row>
        <row r="1028">
          <cell r="A1028" t="str">
            <v xml:space="preserve">ORELLANA - LORETO - AVILA (CAB. EN HUIRUNO) </v>
          </cell>
        </row>
        <row r="1029">
          <cell r="A1029" t="str">
            <v>ORELLANA - LORETO - PUERTO MURIALDO</v>
          </cell>
        </row>
        <row r="1030">
          <cell r="A1030" t="str">
            <v>ORELLANA - LORETO - SAN JOSÉ DE PAYAMINO</v>
          </cell>
        </row>
        <row r="1031">
          <cell r="A1031" t="str">
            <v>ORELLANA - LORETO - SAN JOSÉ DE DAHUANO</v>
          </cell>
        </row>
        <row r="1032">
          <cell r="A1032" t="str">
            <v>ORELLANA - LORETO - SAN VICENTE DE HUATICOCHA</v>
          </cell>
        </row>
        <row r="1033">
          <cell r="A1033" t="str">
            <v>SANTO DOMINGO DE LOS TSACHILAS - SANTO DOMINGO - ABRAHAM CALAZACÓN</v>
          </cell>
        </row>
        <row r="1034">
          <cell r="A1034" t="str">
            <v>SANTO DOMINGO DE LOS TSACHILAS - SANTO DOMINGO - BOMBOLÍ</v>
          </cell>
        </row>
        <row r="1035">
          <cell r="A1035" t="str">
            <v>SANTO DOMINGO DE LOS TSACHILAS - SANTO DOMINGO - CHIGUILPE</v>
          </cell>
        </row>
        <row r="1036">
          <cell r="A1036" t="str">
            <v>SANTO DOMINGO DE LOS TSACHILAS - SANTO DOMINGO - RÍO TOACHI</v>
          </cell>
        </row>
        <row r="1037">
          <cell r="A1037" t="str">
            <v>SANTO DOMINGO DE LOS TSACHILAS - SANTO DOMINGO - RÍO VERDE</v>
          </cell>
        </row>
        <row r="1038">
          <cell r="A1038" t="str">
            <v>SANTO DOMINGO DE LOS TSACHILAS - SANTO DOMINGO - SANTO DOMINGO DE LOS COLORADOS</v>
          </cell>
        </row>
        <row r="1039">
          <cell r="A1039" t="str">
            <v>SANTO DOMINGO DE LOS TSACHILAS - SANTO DOMINGO - ZARACAY</v>
          </cell>
        </row>
        <row r="1040">
          <cell r="A1040" t="str">
            <v>SANTO DOMINGO DE LOS TSACHILAS - SANTO DOMINGO - ALLURIQUÍN</v>
          </cell>
        </row>
        <row r="1041">
          <cell r="A1041" t="str">
            <v>SANTO DOMINGO DE LOS TSACHILAS - SANTO DOMINGO - PUERTO LIMÓN</v>
          </cell>
        </row>
        <row r="1042">
          <cell r="A1042" t="str">
            <v xml:space="preserve">SANTO DOMINGO DE LOS TSACHILAS - SANTO DOMINGO - LUZ DE AMÉRICA </v>
          </cell>
        </row>
        <row r="1043">
          <cell r="A1043" t="str">
            <v>SANTO DOMINGO DE LOS TSACHILAS - SANTO DOMINGO - SAN JACINTO DEL BÚA</v>
          </cell>
        </row>
        <row r="1044">
          <cell r="A1044" t="str">
            <v>SANTO DOMINGO DE LOS TSACHILAS - SANTO DOMINGO - VALLE HERMOSO</v>
          </cell>
        </row>
        <row r="1045">
          <cell r="A1045" t="str">
            <v>SANTO DOMINGO DE LOS TSACHILAS - SANTO DOMINGO - EL ESFUERZO</v>
          </cell>
        </row>
        <row r="1046">
          <cell r="A1046" t="str">
            <v>SANTO DOMINGO DE LOS TSACHILAS - SANTO DOMINGO - SANTA MARÍA DEL TOACHI</v>
          </cell>
        </row>
        <row r="1047">
          <cell r="A1047" t="str">
            <v>SANTO DOMINGO DE LOS TSACHILAS - LA CONCORDIA - MONTERREY</v>
          </cell>
        </row>
        <row r="1048">
          <cell r="A1048" t="str">
            <v>SANTO DOMINGO DE LOS TSACHILAS - LA CONCORDIA - LAS VILLEGAS</v>
          </cell>
        </row>
        <row r="1049">
          <cell r="A1049" t="str">
            <v>SANTO DOMINGO DE LOS TSACHILAS - LA CONCORDIA - PLAN PILOTO</v>
          </cell>
        </row>
        <row r="1050">
          <cell r="A1050" t="str">
            <v>SANTA ELENA - SANTA ELENA - BALLENITA</v>
          </cell>
        </row>
        <row r="1051">
          <cell r="A1051" t="str">
            <v>SANTA ELENA - SANTA ELENA - SANTA ELENA</v>
          </cell>
        </row>
        <row r="1052">
          <cell r="A1052" t="str">
            <v>SANTA ELENA - SANTA ELENA - ATAHUALPA</v>
          </cell>
        </row>
        <row r="1053">
          <cell r="A1053" t="str">
            <v>SANTA ELENA - SANTA ELENA - COLONCHE</v>
          </cell>
        </row>
        <row r="1054">
          <cell r="A1054" t="str">
            <v>SANTA ELENA - SANTA ELENA - CHANDUY</v>
          </cell>
        </row>
        <row r="1055">
          <cell r="A1055" t="str">
            <v>SANTA ELENA - SANTA ELENA - MANGLARALTO</v>
          </cell>
        </row>
        <row r="1056">
          <cell r="A1056" t="str">
            <v>SANTA ELENA - SANTA ELENA - SIMÓN BOLÍVAR (JULIO MORENO)</v>
          </cell>
        </row>
        <row r="1057">
          <cell r="A1057" t="str">
            <v>SANTA ELENA - SANTA ELENA - SAN JOSÉ DE ANCÓN</v>
          </cell>
        </row>
        <row r="1058">
          <cell r="A1058" t="str">
            <v>SANTA ELENA - SALINAS - CARLOS ESPINOZA LARREA</v>
          </cell>
        </row>
        <row r="1059">
          <cell r="A1059" t="str">
            <v>SANTA ELENA - SALINAS - GRAL. ALBERTO ENRÍQUEZ GALLO</v>
          </cell>
        </row>
        <row r="1060">
          <cell r="A1060" t="str">
            <v>SANTA ELENA - SALINAS - VICENTE  ROCAFUERTE</v>
          </cell>
        </row>
        <row r="1061">
          <cell r="A1061" t="str">
            <v>SANTA ELENA - SALINAS - SANTA ROSA</v>
          </cell>
        </row>
        <row r="1062">
          <cell r="A1062" t="str">
            <v>SANTA ELENA - SALINAS - ANCONCITO</v>
          </cell>
        </row>
        <row r="1063">
          <cell r="A1063" t="str">
            <v>SANTA ELENA - SALINAS - JOSÉ LUIS TAMAYO (MUEY)</v>
          </cell>
        </row>
      </sheetData>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3,- Caratula"/>
      <sheetName val="1,- Anexo"/>
      <sheetName val="2,- Resum"/>
      <sheetName val="4,- Cervantes"/>
      <sheetName val="5,- Calculo"/>
      <sheetName val="CALCULO"/>
      <sheetName val="Hoja1 (2)"/>
      <sheetName val="6 RESUMEN"/>
      <sheetName val="1 DATOS GEN. Y DEL TERRENO"/>
      <sheetName val="ANEXO POR HOJA"/>
      <sheetName val="2 CONSTRUCCION"/>
      <sheetName val="3 VALORACION"/>
      <sheetName val="VALORACION"/>
      <sheetName val="4 UBICACION E IMPLANTACION"/>
      <sheetName val="5 FOTOS"/>
      <sheetName val="5 FOTOS (2)"/>
      <sheetName val="6 CONS AMBIENT"/>
      <sheetName val="Hoja2"/>
      <sheetName val="% DE RELIZ"/>
      <sheetName val="Hoja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IFICACIÓN"/>
      <sheetName val="HOMOLOG."/>
      <sheetName val="FORMATO"/>
      <sheetName val=" VALORACION"/>
      <sheetName val="CALCULO AVALÚO (2)"/>
      <sheetName val="UBICACION (2)"/>
      <sheetName val="FOTOS (4)"/>
      <sheetName val="FOTOS (5)"/>
      <sheetName val="FOTOS (6)"/>
      <sheetName val="FOTOS (7)"/>
      <sheetName val="FICHA AMBIENTAL"/>
      <sheetName val="PRESUÚESTO"/>
      <sheetName val="Hoja1"/>
    </sheetNames>
    <sheetDataSet>
      <sheetData sheetId="0">
        <row r="77">
          <cell r="D77" t="str">
            <v>PAC 2013  1628</v>
          </cell>
        </row>
      </sheetData>
      <sheetData sheetId="1"/>
      <sheetData sheetId="2">
        <row r="6">
          <cell r="C6" t="str">
            <v>TIPO DE PRÉSTAMO Y TRABAJO TÉCNICO REQUERIDO</v>
          </cell>
          <cell r="AQ6" t="str">
            <v xml:space="preserve">FONIFA - VIVIENDA INICIAL - COMPRA DE VIVIENDA </v>
          </cell>
        </row>
        <row r="8">
          <cell r="AB8" t="str">
            <v>TENIENTE RUBENS DARIO DE LA TORRE MORENO</v>
          </cell>
        </row>
      </sheetData>
      <sheetData sheetId="3"/>
      <sheetData sheetId="4">
        <row r="20">
          <cell r="D20">
            <v>122623.50885109068</v>
          </cell>
        </row>
        <row r="29">
          <cell r="C29">
            <v>0.1</v>
          </cell>
        </row>
      </sheetData>
      <sheetData sheetId="5"/>
      <sheetData sheetId="6"/>
      <sheetData sheetId="7"/>
      <sheetData sheetId="8"/>
      <sheetData sheetId="9"/>
      <sheetData sheetId="10"/>
      <sheetData sheetId="11"/>
      <sheetData sheetId="12"/>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IFICACIÓN"/>
      <sheetName val="HOJA RESUMEN"/>
      <sheetName val=" VALORACION"/>
      <sheetName val="FORMATO"/>
      <sheetName val="Datos Ubic"/>
      <sheetName val="HOMOLOG."/>
      <sheetName val="FORMATO (2)"/>
      <sheetName val="CALCULO "/>
      <sheetName val="CALCULO AVALÚO"/>
      <sheetName val="UBICACION"/>
      <sheetName val="FOTOS (1)"/>
      <sheetName val="FOTOS (2)"/>
      <sheetName val="FOTOS (3)"/>
      <sheetName val="HOJA RESUMEN (2)"/>
      <sheetName val="FICHA AMBIENTAL"/>
      <sheetName val="TABLAS DATOS"/>
      <sheetName val="PRESUÚESTO"/>
      <sheetName val="Hoja1"/>
    </sheetNames>
    <sheetDataSet>
      <sheetData sheetId="0" refreshError="1"/>
      <sheetData sheetId="1" refreshError="1"/>
      <sheetData sheetId="2" refreshError="1"/>
      <sheetData sheetId="3" refreshError="1"/>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sheetData sheetId="16" refreshError="1"/>
      <sheetData sheetId="17" refreshError="1"/>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6.xml"/><Relationship Id="rId1" Type="http://schemas.openxmlformats.org/officeDocument/2006/relationships/printerSettings" Target="../printerSettings/printerSettings9.bin"/><Relationship Id="rId5" Type="http://schemas.openxmlformats.org/officeDocument/2006/relationships/ctrlProp" Target="../ctrlProps/ctrlProp65.xml"/><Relationship Id="rId4" Type="http://schemas.openxmlformats.org/officeDocument/2006/relationships/vmlDrawing" Target="../drawings/vmlDrawing11.vml"/></Relationships>
</file>

<file path=xl/worksheets/_rels/sheet11.xml.rels><?xml version="1.0" encoding="UTF-8" standalone="yes"?>
<Relationships xmlns="http://schemas.openxmlformats.org/package/2006/relationships"><Relationship Id="rId8" Type="http://schemas.openxmlformats.org/officeDocument/2006/relationships/drawing" Target="../drawings/drawing7.xml"/><Relationship Id="rId3" Type="http://schemas.openxmlformats.org/officeDocument/2006/relationships/hyperlink" Target="https://www.plusvalia.com/propiedades/casa-esquinera-en-san-camilo-calderon-54762968.html" TargetMode="External"/><Relationship Id="rId7" Type="http://schemas.openxmlformats.org/officeDocument/2006/relationships/printerSettings" Target="../printerSettings/printerSettings10.bin"/><Relationship Id="rId2" Type="http://schemas.openxmlformats.org/officeDocument/2006/relationships/hyperlink" Target="https://www.plusvalia.com/propiedades/kintu.-sector-residencial-de-calderon-calle-bonanza.-57173658.html" TargetMode="External"/><Relationship Id="rId1" Type="http://schemas.openxmlformats.org/officeDocument/2006/relationships/hyperlink" Target="https://www.plusvalia.com/propiedades/casas-de-lujo-en-calderon-credito-hipotecario-100-55914322.html" TargetMode="External"/><Relationship Id="rId6" Type="http://schemas.openxmlformats.org/officeDocument/2006/relationships/hyperlink" Target="https://www.plusvalia.com/propiedades/vendo-casa-calderon-117-m-sup2--conjunto-pakaemboo-58826118.html" TargetMode="External"/><Relationship Id="rId5" Type="http://schemas.openxmlformats.org/officeDocument/2006/relationships/hyperlink" Target="https://www.plusvalia.com/propiedades/casas-conjunto-residencial-los-arupos-desde-86-m-sup2-57167227.html" TargetMode="External"/><Relationship Id="rId4" Type="http://schemas.openxmlformats.org/officeDocument/2006/relationships/hyperlink" Target="https://www.plusvalia.com/propiedades/vendo-casa-bonita!-amplia!-iluminada!-segura!-55764094.html" TargetMode="External"/></Relationships>
</file>

<file path=xl/worksheets/_rels/sheet12.xml.rels><?xml version="1.0" encoding="UTF-8" standalone="yes"?>
<Relationships xmlns="http://schemas.openxmlformats.org/package/2006/relationships"><Relationship Id="rId8" Type="http://schemas.openxmlformats.org/officeDocument/2006/relationships/image" Target="../media/image2.emf"/><Relationship Id="rId3" Type="http://schemas.openxmlformats.org/officeDocument/2006/relationships/vmlDrawing" Target="../drawings/vmlDrawing12.vml"/><Relationship Id="rId7" Type="http://schemas.openxmlformats.org/officeDocument/2006/relationships/control" Target="../activeX/activeX5.xml"/><Relationship Id="rId2" Type="http://schemas.openxmlformats.org/officeDocument/2006/relationships/drawing" Target="../drawings/drawing8.xml"/><Relationship Id="rId1" Type="http://schemas.openxmlformats.org/officeDocument/2006/relationships/printerSettings" Target="../printerSettings/printerSettings11.bin"/><Relationship Id="rId6" Type="http://schemas.openxmlformats.org/officeDocument/2006/relationships/image" Target="../media/image8.emf"/><Relationship Id="rId11" Type="http://schemas.openxmlformats.org/officeDocument/2006/relationships/comments" Target="../comments2.xml"/><Relationship Id="rId5" Type="http://schemas.openxmlformats.org/officeDocument/2006/relationships/control" Target="../activeX/activeX4.xml"/><Relationship Id="rId10" Type="http://schemas.openxmlformats.org/officeDocument/2006/relationships/image" Target="../media/image9.emf"/><Relationship Id="rId4" Type="http://schemas.openxmlformats.org/officeDocument/2006/relationships/vmlDrawing" Target="../drawings/vmlDrawing13.vml"/><Relationship Id="rId9" Type="http://schemas.openxmlformats.org/officeDocument/2006/relationships/control" Target="../activeX/activeX6.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8" Type="http://schemas.openxmlformats.org/officeDocument/2006/relationships/printerSettings" Target="../printerSettings/printerSettings19.bin"/><Relationship Id="rId3" Type="http://schemas.openxmlformats.org/officeDocument/2006/relationships/hyperlink" Target="http://www.doomos.com.ec/de/11764_terreno-ideal-para-constructores-matovelle-norte-de-quito-600m2-250000-inf-2353-232-0997-592747.html?utm_source=Lifull-connect&amp;utm_medium=referrer" TargetMode="External"/><Relationship Id="rId7" Type="http://schemas.openxmlformats.org/officeDocument/2006/relationships/hyperlink" Target="https://www.plusvalia.com/propiedades/departamento-de-venta-sector-julio-matovelle-55574091.html" TargetMode="External"/><Relationship Id="rId2" Type="http://schemas.openxmlformats.org/officeDocument/2006/relationships/hyperlink" Target="https://ecuador.buscocasita.com/vendo-terreno-la-matovelle-280m2-115000-inmobiliaria-conexion-2353232-0997-592747_34172.html?utm_source=Lifull-connect&amp;utm_medium=referrer" TargetMode="External"/><Relationship Id="rId1" Type="http://schemas.openxmlformats.org/officeDocument/2006/relationships/hyperlink" Target="http://www.doomos.com.ec/de/11785_vendo-terreno-300-m2-exelente-ubicacion-matovelle-norte-de-quito.html?utm_source=Lifull-connect&amp;utm_medium=referrer" TargetMode="External"/><Relationship Id="rId6" Type="http://schemas.openxmlformats.org/officeDocument/2006/relationships/hyperlink" Target="https://www.plusvalia.com/propiedades/cambio-departamento-por-casa-independiente-o-terreno-59152754.html?utm_source=Lifull-connect&amp;utm_medium=referrer" TargetMode="External"/><Relationship Id="rId5" Type="http://schemas.openxmlformats.org/officeDocument/2006/relationships/hyperlink" Target="https://tupropiedad.ec/propiedades/departamento-venta-urbaniz-matovelle-calle-g106-b-asunos/?utm_source=Lifull-connect&amp;utm_medium=referrer" TargetMode="External"/><Relationship Id="rId4" Type="http://schemas.openxmlformats.org/officeDocument/2006/relationships/hyperlink" Target="https://www.plusvalia.com/propiedades/vendo-departamento-2-dorm.-sector-matovelle-$90.000-59359268.html" TargetMode="External"/><Relationship Id="rId9"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8" Type="http://schemas.openxmlformats.org/officeDocument/2006/relationships/control" Target="../activeX/activeX3.xml"/><Relationship Id="rId13" Type="http://schemas.openxmlformats.org/officeDocument/2006/relationships/ctrlProp" Target="../ctrlProps/ctrlProp7.xml"/><Relationship Id="rId18" Type="http://schemas.openxmlformats.org/officeDocument/2006/relationships/ctrlProp" Target="../ctrlProps/ctrlProp12.xml"/><Relationship Id="rId26" Type="http://schemas.openxmlformats.org/officeDocument/2006/relationships/ctrlProp" Target="../ctrlProps/ctrlProp20.xml"/><Relationship Id="rId39" Type="http://schemas.openxmlformats.org/officeDocument/2006/relationships/ctrlProp" Target="../ctrlProps/ctrlProp33.xml"/><Relationship Id="rId3" Type="http://schemas.openxmlformats.org/officeDocument/2006/relationships/vmlDrawing" Target="../drawings/vmlDrawing2.vml"/><Relationship Id="rId21" Type="http://schemas.openxmlformats.org/officeDocument/2006/relationships/ctrlProp" Target="../ctrlProps/ctrlProp15.xml"/><Relationship Id="rId34" Type="http://schemas.openxmlformats.org/officeDocument/2006/relationships/ctrlProp" Target="../ctrlProps/ctrlProp28.xml"/><Relationship Id="rId42" Type="http://schemas.openxmlformats.org/officeDocument/2006/relationships/ctrlProp" Target="../ctrlProps/ctrlProp36.xml"/><Relationship Id="rId7" Type="http://schemas.openxmlformats.org/officeDocument/2006/relationships/image" Target="../media/image2.emf"/><Relationship Id="rId12" Type="http://schemas.openxmlformats.org/officeDocument/2006/relationships/ctrlProp" Target="../ctrlProps/ctrlProp6.xml"/><Relationship Id="rId17" Type="http://schemas.openxmlformats.org/officeDocument/2006/relationships/ctrlProp" Target="../ctrlProps/ctrlProp11.xml"/><Relationship Id="rId25" Type="http://schemas.openxmlformats.org/officeDocument/2006/relationships/ctrlProp" Target="../ctrlProps/ctrlProp19.xml"/><Relationship Id="rId33" Type="http://schemas.openxmlformats.org/officeDocument/2006/relationships/ctrlProp" Target="../ctrlProps/ctrlProp27.xml"/><Relationship Id="rId38" Type="http://schemas.openxmlformats.org/officeDocument/2006/relationships/ctrlProp" Target="../ctrlProps/ctrlProp32.xml"/><Relationship Id="rId2" Type="http://schemas.openxmlformats.org/officeDocument/2006/relationships/drawing" Target="../drawings/drawing2.xml"/><Relationship Id="rId16" Type="http://schemas.openxmlformats.org/officeDocument/2006/relationships/ctrlProp" Target="../ctrlProps/ctrlProp10.xml"/><Relationship Id="rId20" Type="http://schemas.openxmlformats.org/officeDocument/2006/relationships/ctrlProp" Target="../ctrlProps/ctrlProp14.xml"/><Relationship Id="rId29" Type="http://schemas.openxmlformats.org/officeDocument/2006/relationships/ctrlProp" Target="../ctrlProps/ctrlProp23.xml"/><Relationship Id="rId41" Type="http://schemas.openxmlformats.org/officeDocument/2006/relationships/ctrlProp" Target="../ctrlProps/ctrlProp35.xml"/><Relationship Id="rId1" Type="http://schemas.openxmlformats.org/officeDocument/2006/relationships/printerSettings" Target="../printerSettings/printerSettings3.bin"/><Relationship Id="rId6" Type="http://schemas.openxmlformats.org/officeDocument/2006/relationships/control" Target="../activeX/activeX2.xml"/><Relationship Id="rId11" Type="http://schemas.openxmlformats.org/officeDocument/2006/relationships/ctrlProp" Target="../ctrlProps/ctrlProp5.xml"/><Relationship Id="rId24" Type="http://schemas.openxmlformats.org/officeDocument/2006/relationships/ctrlProp" Target="../ctrlProps/ctrlProp18.xml"/><Relationship Id="rId32" Type="http://schemas.openxmlformats.org/officeDocument/2006/relationships/ctrlProp" Target="../ctrlProps/ctrlProp26.xml"/><Relationship Id="rId37" Type="http://schemas.openxmlformats.org/officeDocument/2006/relationships/ctrlProp" Target="../ctrlProps/ctrlProp31.xml"/><Relationship Id="rId40" Type="http://schemas.openxmlformats.org/officeDocument/2006/relationships/ctrlProp" Target="../ctrlProps/ctrlProp34.xml"/><Relationship Id="rId45" Type="http://schemas.openxmlformats.org/officeDocument/2006/relationships/comments" Target="../comments1.xml"/><Relationship Id="rId5" Type="http://schemas.openxmlformats.org/officeDocument/2006/relationships/image" Target="../media/image1.emf"/><Relationship Id="rId15" Type="http://schemas.openxmlformats.org/officeDocument/2006/relationships/ctrlProp" Target="../ctrlProps/ctrlProp9.xml"/><Relationship Id="rId23" Type="http://schemas.openxmlformats.org/officeDocument/2006/relationships/ctrlProp" Target="../ctrlProps/ctrlProp17.xml"/><Relationship Id="rId28" Type="http://schemas.openxmlformats.org/officeDocument/2006/relationships/ctrlProp" Target="../ctrlProps/ctrlProp22.xml"/><Relationship Id="rId36" Type="http://schemas.openxmlformats.org/officeDocument/2006/relationships/ctrlProp" Target="../ctrlProps/ctrlProp30.xml"/><Relationship Id="rId10" Type="http://schemas.openxmlformats.org/officeDocument/2006/relationships/ctrlProp" Target="../ctrlProps/ctrlProp4.xml"/><Relationship Id="rId19" Type="http://schemas.openxmlformats.org/officeDocument/2006/relationships/ctrlProp" Target="../ctrlProps/ctrlProp13.xml"/><Relationship Id="rId31" Type="http://schemas.openxmlformats.org/officeDocument/2006/relationships/ctrlProp" Target="../ctrlProps/ctrlProp25.xml"/><Relationship Id="rId44" Type="http://schemas.openxmlformats.org/officeDocument/2006/relationships/ctrlProp" Target="../ctrlProps/ctrlProp38.xml"/><Relationship Id="rId4" Type="http://schemas.openxmlformats.org/officeDocument/2006/relationships/control" Target="../activeX/activeX1.xml"/><Relationship Id="rId9" Type="http://schemas.openxmlformats.org/officeDocument/2006/relationships/image" Target="../media/image3.emf"/><Relationship Id="rId14" Type="http://schemas.openxmlformats.org/officeDocument/2006/relationships/ctrlProp" Target="../ctrlProps/ctrlProp8.xml"/><Relationship Id="rId22" Type="http://schemas.openxmlformats.org/officeDocument/2006/relationships/ctrlProp" Target="../ctrlProps/ctrlProp16.xml"/><Relationship Id="rId27" Type="http://schemas.openxmlformats.org/officeDocument/2006/relationships/ctrlProp" Target="../ctrlProps/ctrlProp21.xml"/><Relationship Id="rId30" Type="http://schemas.openxmlformats.org/officeDocument/2006/relationships/ctrlProp" Target="../ctrlProps/ctrlProp24.xml"/><Relationship Id="rId35" Type="http://schemas.openxmlformats.org/officeDocument/2006/relationships/ctrlProp" Target="../ctrlProps/ctrlProp29.xml"/><Relationship Id="rId43" Type="http://schemas.openxmlformats.org/officeDocument/2006/relationships/ctrlProp" Target="../ctrlProps/ctrlProp37.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ctrlProp" Target="../ctrlProps/ctrlProp42.xml"/><Relationship Id="rId13" Type="http://schemas.openxmlformats.org/officeDocument/2006/relationships/ctrlProp" Target="../ctrlProps/ctrlProp47.xml"/><Relationship Id="rId18" Type="http://schemas.openxmlformats.org/officeDocument/2006/relationships/ctrlProp" Target="../ctrlProps/ctrlProp52.xml"/><Relationship Id="rId3" Type="http://schemas.openxmlformats.org/officeDocument/2006/relationships/vmlDrawing" Target="../drawings/vmlDrawing3.vml"/><Relationship Id="rId7" Type="http://schemas.openxmlformats.org/officeDocument/2006/relationships/ctrlProp" Target="../ctrlProps/ctrlProp41.xml"/><Relationship Id="rId12" Type="http://schemas.openxmlformats.org/officeDocument/2006/relationships/ctrlProp" Target="../ctrlProps/ctrlProp46.xml"/><Relationship Id="rId17" Type="http://schemas.openxmlformats.org/officeDocument/2006/relationships/ctrlProp" Target="../ctrlProps/ctrlProp51.xml"/><Relationship Id="rId2" Type="http://schemas.openxmlformats.org/officeDocument/2006/relationships/drawing" Target="../drawings/drawing3.xml"/><Relationship Id="rId16" Type="http://schemas.openxmlformats.org/officeDocument/2006/relationships/ctrlProp" Target="../ctrlProps/ctrlProp50.xml"/><Relationship Id="rId1" Type="http://schemas.openxmlformats.org/officeDocument/2006/relationships/printerSettings" Target="../printerSettings/printerSettings5.bin"/><Relationship Id="rId6" Type="http://schemas.openxmlformats.org/officeDocument/2006/relationships/ctrlProp" Target="../ctrlProps/ctrlProp40.xml"/><Relationship Id="rId11" Type="http://schemas.openxmlformats.org/officeDocument/2006/relationships/ctrlProp" Target="../ctrlProps/ctrlProp45.xml"/><Relationship Id="rId5" Type="http://schemas.openxmlformats.org/officeDocument/2006/relationships/ctrlProp" Target="../ctrlProps/ctrlProp39.xml"/><Relationship Id="rId15" Type="http://schemas.openxmlformats.org/officeDocument/2006/relationships/ctrlProp" Target="../ctrlProps/ctrlProp49.xml"/><Relationship Id="rId10" Type="http://schemas.openxmlformats.org/officeDocument/2006/relationships/ctrlProp" Target="../ctrlProps/ctrlProp44.xml"/><Relationship Id="rId19" Type="http://schemas.openxmlformats.org/officeDocument/2006/relationships/ctrlProp" Target="../ctrlProps/ctrlProp53.xml"/><Relationship Id="rId4" Type="http://schemas.openxmlformats.org/officeDocument/2006/relationships/vmlDrawing" Target="../drawings/vmlDrawing4.vml"/><Relationship Id="rId9" Type="http://schemas.openxmlformats.org/officeDocument/2006/relationships/ctrlProp" Target="../ctrlProps/ctrlProp43.xml"/><Relationship Id="rId14" Type="http://schemas.openxmlformats.org/officeDocument/2006/relationships/ctrlProp" Target="../ctrlProps/ctrlProp48.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5.vml"/><Relationship Id="rId7" Type="http://schemas.openxmlformats.org/officeDocument/2006/relationships/ctrlProp" Target="../ctrlProps/ctrlProp56.xml"/><Relationship Id="rId2" Type="http://schemas.openxmlformats.org/officeDocument/2006/relationships/drawing" Target="../drawings/drawing4.xml"/><Relationship Id="rId1" Type="http://schemas.openxmlformats.org/officeDocument/2006/relationships/printerSettings" Target="../printerSettings/printerSettings6.bin"/><Relationship Id="rId6" Type="http://schemas.openxmlformats.org/officeDocument/2006/relationships/ctrlProp" Target="../ctrlProps/ctrlProp55.xml"/><Relationship Id="rId5" Type="http://schemas.openxmlformats.org/officeDocument/2006/relationships/ctrlProp" Target="../ctrlProps/ctrlProp54.xml"/><Relationship Id="rId4" Type="http://schemas.openxmlformats.org/officeDocument/2006/relationships/vmlDrawing" Target="../drawings/vmlDrawing6.vml"/></Relationships>
</file>

<file path=xl/worksheets/_rels/sheet8.xml.rels><?xml version="1.0" encoding="UTF-8" standalone="yes"?>
<Relationships xmlns="http://schemas.openxmlformats.org/package/2006/relationships"><Relationship Id="rId8" Type="http://schemas.openxmlformats.org/officeDocument/2006/relationships/ctrlProp" Target="../ctrlProps/ctrlProp60.xml"/><Relationship Id="rId3" Type="http://schemas.openxmlformats.org/officeDocument/2006/relationships/vmlDrawing" Target="../drawings/vmlDrawing7.vml"/><Relationship Id="rId7" Type="http://schemas.openxmlformats.org/officeDocument/2006/relationships/ctrlProp" Target="../ctrlProps/ctrlProp59.xml"/><Relationship Id="rId12" Type="http://schemas.openxmlformats.org/officeDocument/2006/relationships/ctrlProp" Target="../ctrlProps/ctrlProp64.xml"/><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ctrlProp" Target="../ctrlProps/ctrlProp58.xml"/><Relationship Id="rId11" Type="http://schemas.openxmlformats.org/officeDocument/2006/relationships/ctrlProp" Target="../ctrlProps/ctrlProp63.xml"/><Relationship Id="rId5" Type="http://schemas.openxmlformats.org/officeDocument/2006/relationships/ctrlProp" Target="../ctrlProps/ctrlProp57.xml"/><Relationship Id="rId10" Type="http://schemas.openxmlformats.org/officeDocument/2006/relationships/ctrlProp" Target="../ctrlProps/ctrlProp62.xml"/><Relationship Id="rId4" Type="http://schemas.openxmlformats.org/officeDocument/2006/relationships/vmlDrawing" Target="../drawings/vmlDrawing8.vml"/><Relationship Id="rId9" Type="http://schemas.openxmlformats.org/officeDocument/2006/relationships/ctrlProp" Target="../ctrlProps/ctrlProp61.xml"/></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9.v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I85"/>
  <sheetViews>
    <sheetView showGridLines="0" view="pageBreakPreview" zoomScaleNormal="100" zoomScaleSheetLayoutView="100" workbookViewId="0">
      <selection activeCell="D9" sqref="D9"/>
    </sheetView>
  </sheetViews>
  <sheetFormatPr baseColWidth="10" defaultColWidth="11.42578125" defaultRowHeight="12.75"/>
  <cols>
    <col min="1" max="1" width="2" style="1002" customWidth="1"/>
    <col min="2" max="2" width="3.85546875" style="1002" customWidth="1"/>
    <col min="3" max="3" width="13.5703125" style="1002" customWidth="1"/>
    <col min="4" max="4" width="24" style="1002" customWidth="1"/>
    <col min="5" max="5" width="4.85546875" style="1002" customWidth="1"/>
    <col min="6" max="6" width="17.140625" style="1002" customWidth="1"/>
    <col min="7" max="7" width="21.42578125" style="1002" customWidth="1"/>
    <col min="8" max="8" width="5.85546875" style="1002" customWidth="1"/>
    <col min="9" max="9" width="20.42578125" style="1002" customWidth="1"/>
    <col min="10" max="10" width="18.5703125" style="1002" customWidth="1"/>
    <col min="11" max="11" width="2.140625" style="1002" customWidth="1"/>
    <col min="12" max="12" width="11.42578125" style="876" customWidth="1"/>
    <col min="13" max="13" width="14" style="876" hidden="1" customWidth="1"/>
    <col min="14" max="14" width="20.140625" style="876" hidden="1" customWidth="1"/>
    <col min="15" max="15" width="16.5703125" style="876" hidden="1" customWidth="1"/>
    <col min="16" max="16" width="11.5703125" style="876" hidden="1" customWidth="1"/>
    <col min="17" max="33" width="11.42578125" style="876" hidden="1" customWidth="1"/>
    <col min="34" max="34" width="16.42578125" style="876" hidden="1" customWidth="1"/>
    <col min="35" max="35" width="11.42578125" style="876" hidden="1" customWidth="1"/>
    <col min="36" max="38" width="11.42578125" style="876" customWidth="1"/>
    <col min="39" max="16384" width="11.42578125" style="876"/>
  </cols>
  <sheetData>
    <row r="1" spans="1:16" ht="13.5" thickBot="1">
      <c r="A1" s="875"/>
      <c r="B1" s="875"/>
      <c r="C1" s="875"/>
      <c r="D1" s="875"/>
      <c r="E1" s="875"/>
      <c r="F1" s="875"/>
      <c r="G1" s="875"/>
      <c r="H1" s="875"/>
      <c r="I1" s="875"/>
      <c r="J1" s="875"/>
      <c r="K1" s="875"/>
    </row>
    <row r="2" spans="1:16" ht="27.75" customHeight="1" thickBot="1">
      <c r="A2" s="875"/>
      <c r="B2" s="1996" t="s">
        <v>604</v>
      </c>
      <c r="C2" s="1997"/>
      <c r="D2" s="1997"/>
      <c r="E2" s="1997"/>
      <c r="F2" s="1997"/>
      <c r="G2" s="1997"/>
      <c r="H2" s="1997"/>
      <c r="I2" s="1997"/>
      <c r="J2" s="1997"/>
      <c r="K2" s="1998"/>
    </row>
    <row r="3" spans="1:16" ht="13.5" thickBot="1">
      <c r="A3" s="875"/>
      <c r="B3" s="1999" t="s">
        <v>539</v>
      </c>
      <c r="C3" s="2000"/>
      <c r="D3" s="2000"/>
      <c r="E3" s="2000"/>
      <c r="F3" s="2000"/>
      <c r="G3" s="2000"/>
      <c r="H3" s="2000"/>
      <c r="I3" s="2000"/>
      <c r="J3" s="2000"/>
      <c r="K3" s="2001"/>
      <c r="N3" s="876" t="s">
        <v>605</v>
      </c>
      <c r="P3" s="876" t="s">
        <v>606</v>
      </c>
    </row>
    <row r="4" spans="1:16" ht="21" customHeight="1">
      <c r="A4" s="877"/>
      <c r="B4" s="2002" t="s">
        <v>22</v>
      </c>
      <c r="C4" s="2003"/>
      <c r="D4" s="2004">
        <v>44207</v>
      </c>
      <c r="E4" s="2004"/>
      <c r="F4" s="2005"/>
      <c r="G4" s="2003" t="s">
        <v>540</v>
      </c>
      <c r="H4" s="2003"/>
      <c r="I4" s="2006" t="s">
        <v>1022</v>
      </c>
      <c r="J4" s="2006"/>
      <c r="K4" s="2007"/>
      <c r="N4" s="876" t="s">
        <v>607</v>
      </c>
      <c r="P4" s="876" t="s">
        <v>608</v>
      </c>
    </row>
    <row r="5" spans="1:16" ht="24.75" customHeight="1" thickBot="1">
      <c r="A5" s="877"/>
      <c r="B5" s="2011" t="s">
        <v>609</v>
      </c>
      <c r="C5" s="2012"/>
      <c r="D5" s="2013" t="s">
        <v>1024</v>
      </c>
      <c r="E5" s="2013"/>
      <c r="F5" s="2013"/>
      <c r="G5" s="2014" t="s">
        <v>542</v>
      </c>
      <c r="H5" s="2012"/>
      <c r="I5" s="2015" t="s">
        <v>1023</v>
      </c>
      <c r="J5" s="2016"/>
      <c r="K5" s="2017"/>
      <c r="N5" s="876" t="s">
        <v>606</v>
      </c>
      <c r="P5" s="876" t="s">
        <v>610</v>
      </c>
    </row>
    <row r="6" spans="1:16" ht="13.5" thickBot="1">
      <c r="A6" s="875"/>
      <c r="B6" s="2018" t="s">
        <v>611</v>
      </c>
      <c r="C6" s="2019"/>
      <c r="D6" s="2019"/>
      <c r="E6" s="2019"/>
      <c r="F6" s="2019"/>
      <c r="G6" s="2019"/>
      <c r="H6" s="2019"/>
      <c r="I6" s="2019"/>
      <c r="J6" s="2019"/>
      <c r="K6" s="2020"/>
      <c r="N6" s="876" t="s">
        <v>608</v>
      </c>
      <c r="P6" s="876" t="s">
        <v>612</v>
      </c>
    </row>
    <row r="7" spans="1:16" ht="10.5" customHeight="1" thickBot="1">
      <c r="A7" s="875"/>
      <c r="B7" s="878"/>
      <c r="C7" s="879"/>
      <c r="D7" s="880"/>
      <c r="E7" s="880"/>
      <c r="F7" s="880"/>
      <c r="G7" s="879"/>
      <c r="H7" s="880"/>
      <c r="I7" s="880"/>
      <c r="J7" s="880"/>
      <c r="K7" s="881"/>
      <c r="P7" s="876" t="s">
        <v>613</v>
      </c>
    </row>
    <row r="8" spans="1:16" ht="15.75" customHeight="1" thickBot="1">
      <c r="A8" s="875"/>
      <c r="B8" s="878"/>
      <c r="C8" s="2008" t="s">
        <v>544</v>
      </c>
      <c r="D8" s="2010"/>
      <c r="E8" s="882"/>
      <c r="F8" s="2008" t="s">
        <v>545</v>
      </c>
      <c r="G8" s="2010"/>
      <c r="H8" s="883"/>
      <c r="I8" s="2008" t="s">
        <v>545</v>
      </c>
      <c r="J8" s="2010"/>
      <c r="K8" s="881"/>
      <c r="P8" s="876" t="s">
        <v>849</v>
      </c>
    </row>
    <row r="9" spans="1:16" ht="13.5" thickBot="1">
      <c r="A9" s="875"/>
      <c r="B9" s="884"/>
      <c r="C9" s="885" t="s">
        <v>546</v>
      </c>
      <c r="D9" s="886" t="s">
        <v>1025</v>
      </c>
      <c r="E9" s="887"/>
      <c r="F9" s="888" t="s">
        <v>547</v>
      </c>
      <c r="G9" s="889"/>
      <c r="H9" s="890"/>
      <c r="I9" s="891" t="s">
        <v>345</v>
      </c>
      <c r="J9" s="892"/>
      <c r="K9" s="893"/>
      <c r="N9" s="894" t="s">
        <v>15</v>
      </c>
      <c r="O9" s="894"/>
      <c r="P9" s="876" t="s">
        <v>850</v>
      </c>
    </row>
    <row r="10" spans="1:16" ht="14.25" thickTop="1" thickBot="1">
      <c r="A10" s="875"/>
      <c r="B10" s="884"/>
      <c r="C10" s="895" t="s">
        <v>548</v>
      </c>
      <c r="D10" s="886"/>
      <c r="E10" s="887"/>
      <c r="F10" s="885" t="s">
        <v>549</v>
      </c>
      <c r="G10" s="896"/>
      <c r="H10" s="897"/>
      <c r="I10" s="898" t="s">
        <v>550</v>
      </c>
      <c r="J10" s="892"/>
      <c r="K10" s="893"/>
      <c r="N10" s="894" t="s">
        <v>614</v>
      </c>
      <c r="O10" s="894"/>
    </row>
    <row r="11" spans="1:16" ht="14.25" thickTop="1" thickBot="1">
      <c r="A11" s="875"/>
      <c r="B11" s="884"/>
      <c r="C11" s="899" t="s">
        <v>551</v>
      </c>
      <c r="D11" s="886"/>
      <c r="E11" s="887"/>
      <c r="F11" s="2021" t="s">
        <v>552</v>
      </c>
      <c r="G11" s="2024"/>
      <c r="H11" s="890"/>
      <c r="I11" s="900" t="s">
        <v>553</v>
      </c>
      <c r="J11" s="892"/>
      <c r="K11" s="893"/>
    </row>
    <row r="12" spans="1:16" ht="14.25" thickTop="1" thickBot="1">
      <c r="A12" s="875"/>
      <c r="B12" s="884"/>
      <c r="C12" s="899" t="s">
        <v>554</v>
      </c>
      <c r="D12" s="886"/>
      <c r="E12" s="887"/>
      <c r="F12" s="2022"/>
      <c r="G12" s="2025"/>
      <c r="H12" s="897"/>
      <c r="I12" s="2027" t="s">
        <v>555</v>
      </c>
      <c r="J12" s="2030">
        <f>IFERROR(J11/J10,0)</f>
        <v>0</v>
      </c>
      <c r="K12" s="901"/>
      <c r="N12" s="876" t="s">
        <v>615</v>
      </c>
    </row>
    <row r="13" spans="1:16" ht="14.25" thickTop="1" thickBot="1">
      <c r="A13" s="875"/>
      <c r="B13" s="884"/>
      <c r="C13" s="895" t="s">
        <v>556</v>
      </c>
      <c r="D13" s="886"/>
      <c r="E13" s="887"/>
      <c r="F13" s="2023"/>
      <c r="G13" s="2026"/>
      <c r="H13" s="897"/>
      <c r="I13" s="2028"/>
      <c r="J13" s="2031"/>
      <c r="K13" s="901"/>
      <c r="N13" s="876" t="s">
        <v>616</v>
      </c>
    </row>
    <row r="14" spans="1:16" ht="14.25" thickTop="1" thickBot="1">
      <c r="A14" s="875"/>
      <c r="B14" s="884"/>
      <c r="C14" s="902" t="s">
        <v>343</v>
      </c>
      <c r="D14" s="886"/>
      <c r="E14" s="887"/>
      <c r="F14" s="903" t="s">
        <v>557</v>
      </c>
      <c r="G14" s="904" t="s">
        <v>614</v>
      </c>
      <c r="H14" s="897"/>
      <c r="I14" s="2029"/>
      <c r="J14" s="2032"/>
      <c r="K14" s="901"/>
      <c r="N14" s="876" t="s">
        <v>617</v>
      </c>
    </row>
    <row r="15" spans="1:16" ht="27" thickTop="1" thickBot="1">
      <c r="A15" s="875"/>
      <c r="B15" s="884"/>
      <c r="C15" s="2008" t="s">
        <v>558</v>
      </c>
      <c r="D15" s="2010"/>
      <c r="E15" s="905"/>
      <c r="F15" s="906" t="s">
        <v>559</v>
      </c>
      <c r="G15" s="907" t="s">
        <v>615</v>
      </c>
      <c r="H15" s="897"/>
      <c r="I15" s="908" t="s">
        <v>560</v>
      </c>
      <c r="J15" s="909"/>
      <c r="K15" s="901"/>
      <c r="N15" s="876">
        <v>1000</v>
      </c>
    </row>
    <row r="16" spans="1:16" ht="14.25" thickTop="1" thickBot="1">
      <c r="A16" s="875"/>
      <c r="B16" s="884"/>
      <c r="C16" s="910" t="s">
        <v>561</v>
      </c>
      <c r="D16" s="911"/>
      <c r="E16" s="905"/>
      <c r="F16" s="885" t="s">
        <v>562</v>
      </c>
      <c r="G16" s="912"/>
      <c r="H16" s="890"/>
      <c r="I16" s="913" t="s">
        <v>563</v>
      </c>
      <c r="J16" s="914"/>
      <c r="K16" s="901"/>
      <c r="N16" s="876">
        <v>5000</v>
      </c>
    </row>
    <row r="17" spans="1:14" ht="24" thickTop="1" thickBot="1">
      <c r="A17" s="875"/>
      <c r="B17" s="884"/>
      <c r="C17" s="899" t="s">
        <v>564</v>
      </c>
      <c r="D17" s="911"/>
      <c r="E17" s="905"/>
      <c r="F17" s="915" t="s">
        <v>618</v>
      </c>
      <c r="G17" s="916"/>
      <c r="H17" s="917"/>
      <c r="I17" s="899" t="s">
        <v>566</v>
      </c>
      <c r="J17" s="916"/>
      <c r="K17" s="901"/>
    </row>
    <row r="18" spans="1:14" ht="6.75" customHeight="1" thickTop="1" thickBot="1">
      <c r="A18" s="875"/>
      <c r="B18" s="884"/>
      <c r="C18" s="918"/>
      <c r="D18" s="919"/>
      <c r="E18" s="905"/>
      <c r="F18" s="918"/>
      <c r="G18" s="920"/>
      <c r="H18" s="921"/>
      <c r="I18" s="922"/>
      <c r="J18" s="921"/>
      <c r="K18" s="901"/>
    </row>
    <row r="19" spans="1:14" ht="13.5" thickBot="1">
      <c r="A19" s="875"/>
      <c r="B19" s="2008" t="s">
        <v>567</v>
      </c>
      <c r="C19" s="2009"/>
      <c r="D19" s="2009"/>
      <c r="E19" s="2009"/>
      <c r="F19" s="2009"/>
      <c r="G19" s="2009"/>
      <c r="H19" s="2009"/>
      <c r="I19" s="2009"/>
      <c r="J19" s="2009"/>
      <c r="K19" s="2010"/>
      <c r="N19" s="876" t="s">
        <v>619</v>
      </c>
    </row>
    <row r="20" spans="1:14" ht="9" customHeight="1">
      <c r="A20" s="875"/>
      <c r="B20" s="2033" t="s">
        <v>851</v>
      </c>
      <c r="C20" s="2034"/>
      <c r="D20" s="2034"/>
      <c r="E20" s="2034"/>
      <c r="F20" s="2034"/>
      <c r="G20" s="2034"/>
      <c r="H20" s="2034"/>
      <c r="I20" s="2034"/>
      <c r="J20" s="2034"/>
      <c r="K20" s="2035"/>
      <c r="N20" s="876" t="s">
        <v>620</v>
      </c>
    </row>
    <row r="21" spans="1:14" ht="15" customHeight="1">
      <c r="A21" s="875"/>
      <c r="B21" s="2036"/>
      <c r="C21" s="2037"/>
      <c r="D21" s="2037"/>
      <c r="E21" s="2037"/>
      <c r="F21" s="2037"/>
      <c r="G21" s="2037"/>
      <c r="H21" s="2037"/>
      <c r="I21" s="2037"/>
      <c r="J21" s="2037"/>
      <c r="K21" s="2038"/>
      <c r="N21" s="876" t="s">
        <v>42</v>
      </c>
    </row>
    <row r="22" spans="1:14" ht="15" customHeight="1">
      <c r="A22" s="875"/>
      <c r="B22" s="2036"/>
      <c r="C22" s="2037"/>
      <c r="D22" s="2037"/>
      <c r="E22" s="2037"/>
      <c r="F22" s="2037"/>
      <c r="G22" s="2037"/>
      <c r="H22" s="2037"/>
      <c r="I22" s="2037"/>
      <c r="J22" s="2037"/>
      <c r="K22" s="2038"/>
      <c r="N22" s="876" t="s">
        <v>10</v>
      </c>
    </row>
    <row r="23" spans="1:14" ht="15" customHeight="1">
      <c r="A23" s="875"/>
      <c r="B23" s="2036"/>
      <c r="C23" s="2037"/>
      <c r="D23" s="2037"/>
      <c r="E23" s="2037"/>
      <c r="F23" s="2037"/>
      <c r="G23" s="2037"/>
      <c r="H23" s="2037"/>
      <c r="I23" s="2037"/>
      <c r="J23" s="2037"/>
      <c r="K23" s="2038"/>
      <c r="N23" s="876" t="s">
        <v>45</v>
      </c>
    </row>
    <row r="24" spans="1:14" ht="7.5" customHeight="1" thickBot="1">
      <c r="A24" s="875"/>
      <c r="B24" s="2039"/>
      <c r="C24" s="2040"/>
      <c r="D24" s="2040"/>
      <c r="E24" s="2040"/>
      <c r="F24" s="2040"/>
      <c r="G24" s="2040"/>
      <c r="H24" s="2040"/>
      <c r="I24" s="2040"/>
      <c r="J24" s="2040"/>
      <c r="K24" s="2041"/>
      <c r="N24" s="876" t="s">
        <v>621</v>
      </c>
    </row>
    <row r="25" spans="1:14" ht="13.5" thickBot="1">
      <c r="A25" s="875"/>
      <c r="B25" s="2008" t="s">
        <v>568</v>
      </c>
      <c r="C25" s="2009"/>
      <c r="D25" s="2009"/>
      <c r="E25" s="2009"/>
      <c r="F25" s="2009"/>
      <c r="G25" s="2009"/>
      <c r="H25" s="2009"/>
      <c r="I25" s="2009"/>
      <c r="J25" s="2009"/>
      <c r="K25" s="2010"/>
      <c r="N25" s="876" t="s">
        <v>622</v>
      </c>
    </row>
    <row r="26" spans="1:14" ht="3.75" customHeight="1" thickBot="1">
      <c r="A26" s="875"/>
      <c r="B26" s="923"/>
      <c r="C26" s="924"/>
      <c r="D26" s="924"/>
      <c r="E26" s="924"/>
      <c r="F26" s="924"/>
      <c r="G26" s="924"/>
      <c r="H26" s="924"/>
      <c r="I26" s="924"/>
      <c r="J26" s="924"/>
      <c r="K26" s="925"/>
      <c r="N26" s="876" t="s">
        <v>617</v>
      </c>
    </row>
    <row r="27" spans="1:14" ht="16.5" customHeight="1" thickTop="1" thickBot="1">
      <c r="A27" s="875"/>
      <c r="B27" s="926"/>
      <c r="C27" s="927"/>
      <c r="D27" s="2042" t="s">
        <v>623</v>
      </c>
      <c r="E27" s="2043"/>
      <c r="F27" s="2044"/>
      <c r="G27" s="928" t="s">
        <v>569</v>
      </c>
      <c r="H27" s="2045" t="s">
        <v>570</v>
      </c>
      <c r="I27" s="2045"/>
      <c r="J27" s="929"/>
      <c r="K27" s="930"/>
    </row>
    <row r="28" spans="1:14" ht="16.5" customHeight="1" thickTop="1" thickBot="1">
      <c r="A28" s="875"/>
      <c r="B28" s="926"/>
      <c r="C28" s="927"/>
      <c r="D28" s="2046" t="s">
        <v>624</v>
      </c>
      <c r="E28" s="2047"/>
      <c r="F28" s="2048"/>
      <c r="G28" s="931"/>
      <c r="H28" s="2049"/>
      <c r="I28" s="2049"/>
      <c r="J28" s="932"/>
      <c r="K28" s="930"/>
    </row>
    <row r="29" spans="1:14" ht="16.5" customHeight="1" thickTop="1" thickBot="1">
      <c r="A29" s="875"/>
      <c r="B29" s="926"/>
      <c r="C29" s="927"/>
      <c r="D29" s="2046" t="s">
        <v>625</v>
      </c>
      <c r="E29" s="2047"/>
      <c r="F29" s="2048"/>
      <c r="G29" s="931"/>
      <c r="H29" s="2049"/>
      <c r="I29" s="2049"/>
      <c r="J29" s="932"/>
      <c r="K29" s="930"/>
    </row>
    <row r="30" spans="1:14" ht="16.5" customHeight="1" thickTop="1" thickBot="1">
      <c r="A30" s="875"/>
      <c r="B30" s="926"/>
      <c r="C30" s="927"/>
      <c r="D30" s="2046" t="s">
        <v>626</v>
      </c>
      <c r="E30" s="2047"/>
      <c r="F30" s="2048"/>
      <c r="G30" s="931"/>
      <c r="H30" s="2049"/>
      <c r="I30" s="2049"/>
      <c r="J30" s="933"/>
      <c r="K30" s="930"/>
    </row>
    <row r="31" spans="1:14" ht="16.5" customHeight="1" thickTop="1" thickBot="1">
      <c r="A31" s="875"/>
      <c r="B31" s="926"/>
      <c r="C31" s="927"/>
      <c r="D31" s="2046" t="s">
        <v>574</v>
      </c>
      <c r="E31" s="2047"/>
      <c r="F31" s="2048"/>
      <c r="G31" s="2050">
        <f>H28+H29+H30</f>
        <v>0</v>
      </c>
      <c r="H31" s="2051"/>
      <c r="I31" s="2052"/>
      <c r="J31" s="934"/>
      <c r="K31" s="930"/>
    </row>
    <row r="32" spans="1:14" ht="16.5" customHeight="1" thickTop="1" thickBot="1">
      <c r="A32" s="875"/>
      <c r="B32" s="926"/>
      <c r="C32" s="927"/>
      <c r="D32" s="2046" t="s">
        <v>575</v>
      </c>
      <c r="E32" s="2047"/>
      <c r="F32" s="2048"/>
      <c r="G32" s="2053"/>
      <c r="H32" s="2054"/>
      <c r="I32" s="2055"/>
      <c r="J32" s="934"/>
      <c r="K32" s="930"/>
    </row>
    <row r="33" spans="1:29" ht="6.75" customHeight="1" thickTop="1" thickBot="1">
      <c r="A33" s="875"/>
      <c r="B33" s="926"/>
      <c r="C33" s="927"/>
      <c r="D33" s="935"/>
      <c r="E33" s="935"/>
      <c r="F33" s="936"/>
      <c r="G33" s="937"/>
      <c r="H33" s="934"/>
      <c r="I33" s="934"/>
      <c r="J33" s="934"/>
      <c r="K33" s="930"/>
    </row>
    <row r="34" spans="1:29" ht="14.25" thickTop="1" thickBot="1">
      <c r="A34" s="875"/>
      <c r="B34" s="926"/>
      <c r="C34" s="927"/>
      <c r="D34" s="2042" t="s">
        <v>627</v>
      </c>
      <c r="E34" s="2043"/>
      <c r="F34" s="2044"/>
      <c r="G34" s="928" t="s">
        <v>569</v>
      </c>
      <c r="H34" s="2045" t="s">
        <v>570</v>
      </c>
      <c r="I34" s="2045"/>
      <c r="J34" s="934"/>
      <c r="K34" s="930"/>
    </row>
    <row r="35" spans="1:29" ht="14.25" thickTop="1" thickBot="1">
      <c r="A35" s="875"/>
      <c r="B35" s="926"/>
      <c r="C35" s="927"/>
      <c r="D35" s="2046" t="s">
        <v>624</v>
      </c>
      <c r="E35" s="2047"/>
      <c r="F35" s="2048"/>
      <c r="G35" s="938"/>
      <c r="H35" s="2049"/>
      <c r="I35" s="2049"/>
      <c r="J35" s="934"/>
      <c r="K35" s="930"/>
      <c r="N35" s="876" t="s">
        <v>628</v>
      </c>
    </row>
    <row r="36" spans="1:29" ht="14.25" thickTop="1" thickBot="1">
      <c r="A36" s="875"/>
      <c r="B36" s="926"/>
      <c r="C36" s="927"/>
      <c r="D36" s="2046" t="s">
        <v>629</v>
      </c>
      <c r="E36" s="2047"/>
      <c r="F36" s="2048"/>
      <c r="G36" s="938"/>
      <c r="H36" s="2049"/>
      <c r="I36" s="2049"/>
      <c r="J36" s="934"/>
      <c r="K36" s="930"/>
      <c r="N36" s="876" t="s">
        <v>630</v>
      </c>
    </row>
    <row r="37" spans="1:29" ht="16.5" customHeight="1" thickTop="1" thickBot="1">
      <c r="A37" s="875"/>
      <c r="B37" s="926"/>
      <c r="C37" s="927"/>
      <c r="D37" s="2046" t="s">
        <v>580</v>
      </c>
      <c r="E37" s="2047"/>
      <c r="F37" s="2048"/>
      <c r="G37" s="2050">
        <f>H35+H36</f>
        <v>0</v>
      </c>
      <c r="H37" s="2051"/>
      <c r="I37" s="2052"/>
      <c r="J37" s="934"/>
      <c r="K37" s="930"/>
    </row>
    <row r="38" spans="1:29" ht="9.75" customHeight="1" thickTop="1" thickBot="1">
      <c r="A38" s="875"/>
      <c r="B38" s="926"/>
      <c r="C38" s="927"/>
      <c r="D38" s="918"/>
      <c r="E38" s="918"/>
      <c r="F38" s="918"/>
      <c r="G38" s="939"/>
      <c r="H38" s="939"/>
      <c r="I38" s="939"/>
      <c r="J38" s="934"/>
      <c r="K38" s="930"/>
    </row>
    <row r="39" spans="1:29" ht="14.25" thickTop="1" thickBot="1">
      <c r="A39" s="875"/>
      <c r="B39" s="926"/>
      <c r="C39" s="927"/>
      <c r="D39" s="2058" t="s">
        <v>586</v>
      </c>
      <c r="E39" s="2059"/>
      <c r="F39" s="2059"/>
      <c r="G39" s="2060"/>
      <c r="H39" s="2061" t="e">
        <f>((G31/G37)-1)</f>
        <v>#DIV/0!</v>
      </c>
      <c r="I39" s="2062"/>
      <c r="J39" s="932"/>
      <c r="K39" s="930"/>
      <c r="N39" s="876" t="e">
        <f>IF(AND(H39&lt;=50%,H39&gt;=-50%),N35,N36)</f>
        <v>#DIV/0!</v>
      </c>
      <c r="AC39" s="940"/>
    </row>
    <row r="40" spans="1:29" ht="6" customHeight="1" thickTop="1" thickBot="1">
      <c r="A40" s="875"/>
      <c r="B40" s="926"/>
      <c r="C40" s="927"/>
      <c r="D40" s="922"/>
      <c r="E40" s="922"/>
      <c r="F40" s="935"/>
      <c r="G40" s="932"/>
      <c r="H40" s="932"/>
      <c r="I40" s="932"/>
      <c r="J40" s="932"/>
      <c r="K40" s="930"/>
    </row>
    <row r="41" spans="1:29" ht="13.5" thickBot="1">
      <c r="A41" s="875"/>
      <c r="B41" s="2063" t="s">
        <v>631</v>
      </c>
      <c r="C41" s="2064"/>
      <c r="D41" s="2064"/>
      <c r="E41" s="2064"/>
      <c r="F41" s="2064"/>
      <c r="G41" s="2064"/>
      <c r="H41" s="2064"/>
      <c r="I41" s="2064"/>
      <c r="J41" s="2064"/>
      <c r="K41" s="2065"/>
    </row>
    <row r="42" spans="1:29" ht="6.75" customHeight="1" thickBot="1">
      <c r="A42" s="875"/>
      <c r="B42" s="941"/>
      <c r="C42" s="942"/>
      <c r="D42" s="942"/>
      <c r="E42" s="942"/>
      <c r="F42" s="942"/>
      <c r="G42" s="942"/>
      <c r="H42" s="942"/>
      <c r="I42" s="942"/>
      <c r="J42" s="942"/>
      <c r="K42" s="943"/>
    </row>
    <row r="43" spans="1:29" ht="17.25" customHeight="1" thickTop="1" thickBot="1">
      <c r="A43" s="875"/>
      <c r="B43" s="944"/>
      <c r="C43" s="945"/>
      <c r="D43" s="946" t="s">
        <v>632</v>
      </c>
      <c r="E43" s="947"/>
      <c r="F43" s="948"/>
      <c r="G43" s="949" t="s">
        <v>633</v>
      </c>
      <c r="H43" s="947"/>
      <c r="I43" s="948"/>
      <c r="J43" s="945"/>
      <c r="K43" s="950"/>
      <c r="N43" s="876" t="s">
        <v>628</v>
      </c>
    </row>
    <row r="44" spans="1:29" ht="17.25" customHeight="1" thickTop="1" thickBot="1">
      <c r="A44" s="875"/>
      <c r="B44" s="944"/>
      <c r="C44" s="945"/>
      <c r="D44" s="949" t="s">
        <v>634</v>
      </c>
      <c r="E44" s="951"/>
      <c r="F44" s="948"/>
      <c r="G44" s="949" t="s">
        <v>635</v>
      </c>
      <c r="H44" s="947"/>
      <c r="I44" s="948"/>
      <c r="J44" s="945"/>
      <c r="K44" s="950"/>
      <c r="N44" s="876" t="s">
        <v>630</v>
      </c>
    </row>
    <row r="45" spans="1:29" ht="8.25" customHeight="1" thickTop="1" thickBot="1">
      <c r="A45" s="875"/>
      <c r="B45" s="944"/>
      <c r="C45" s="945"/>
      <c r="D45" s="945"/>
      <c r="E45" s="945"/>
      <c r="F45" s="945"/>
      <c r="G45" s="945"/>
      <c r="H45" s="945"/>
      <c r="I45" s="945"/>
      <c r="J45" s="945"/>
      <c r="K45" s="950"/>
      <c r="N45" s="876" t="s">
        <v>636</v>
      </c>
    </row>
    <row r="46" spans="1:29" ht="13.5" thickBot="1">
      <c r="A46" s="875"/>
      <c r="B46" s="2063" t="s">
        <v>637</v>
      </c>
      <c r="C46" s="2064"/>
      <c r="D46" s="2064"/>
      <c r="E46" s="2064"/>
      <c r="F46" s="2064"/>
      <c r="G46" s="2064"/>
      <c r="H46" s="2064"/>
      <c r="I46" s="2064"/>
      <c r="J46" s="2064"/>
      <c r="K46" s="2065"/>
    </row>
    <row r="47" spans="1:29" ht="4.5" customHeight="1">
      <c r="A47" s="875"/>
      <c r="B47" s="952"/>
      <c r="C47" s="953"/>
      <c r="D47" s="953"/>
      <c r="E47" s="953"/>
      <c r="F47" s="953"/>
      <c r="G47" s="953"/>
      <c r="H47" s="953"/>
      <c r="I47" s="953"/>
      <c r="J47" s="953"/>
      <c r="K47" s="954"/>
    </row>
    <row r="48" spans="1:29">
      <c r="A48" s="875"/>
      <c r="B48" s="952"/>
      <c r="C48" s="2057" t="s">
        <v>584</v>
      </c>
      <c r="D48" s="2057"/>
      <c r="E48" s="955"/>
      <c r="F48" s="2057" t="s">
        <v>585</v>
      </c>
      <c r="G48" s="2057"/>
      <c r="H48" s="955"/>
      <c r="I48" s="2057" t="s">
        <v>586</v>
      </c>
      <c r="J48" s="2057"/>
      <c r="K48" s="956"/>
    </row>
    <row r="49" spans="1:16" ht="4.5" customHeight="1">
      <c r="A49" s="875"/>
      <c r="B49" s="952"/>
      <c r="C49" s="957"/>
      <c r="D49" s="958"/>
      <c r="E49" s="959"/>
      <c r="F49" s="957"/>
      <c r="G49" s="958"/>
      <c r="H49" s="959"/>
      <c r="I49" s="959"/>
      <c r="J49" s="959"/>
      <c r="K49" s="960"/>
    </row>
    <row r="50" spans="1:16" ht="15" customHeight="1">
      <c r="A50" s="875"/>
      <c r="B50" s="952"/>
      <c r="C50" s="2056" t="s">
        <v>324</v>
      </c>
      <c r="D50" s="2056"/>
      <c r="E50" s="959"/>
      <c r="F50" s="2057" t="s">
        <v>324</v>
      </c>
      <c r="G50" s="2057"/>
      <c r="H50" s="959"/>
      <c r="I50" s="959"/>
      <c r="J50" s="959"/>
      <c r="K50" s="960"/>
    </row>
    <row r="51" spans="1:16" ht="15" customHeight="1">
      <c r="A51" s="875"/>
      <c r="B51" s="952"/>
      <c r="C51" s="961" t="s">
        <v>589</v>
      </c>
      <c r="D51" s="962"/>
      <c r="E51" s="963"/>
      <c r="F51" s="961" t="s">
        <v>589</v>
      </c>
      <c r="G51" s="964"/>
      <c r="H51" s="965"/>
      <c r="I51" s="2066" t="e">
        <f>((G51/D51)-1)</f>
        <v>#DIV/0!</v>
      </c>
      <c r="J51" s="2067"/>
      <c r="K51" s="966"/>
      <c r="M51" s="876" t="e">
        <f>IF(AND(I51&lt;=I56, I51&gt;=-I56),M70,M71)</f>
        <v>#DIV/0!</v>
      </c>
      <c r="N51" s="876" t="e">
        <f>IF(AND(M51=M70,M54=M70),M70,M71)</f>
        <v>#DIV/0!</v>
      </c>
      <c r="O51" s="967" t="s">
        <v>638</v>
      </c>
      <c r="P51" s="876" t="s">
        <v>639</v>
      </c>
    </row>
    <row r="52" spans="1:16" ht="3" customHeight="1">
      <c r="A52" s="875"/>
      <c r="B52" s="952"/>
      <c r="C52" s="963"/>
      <c r="D52" s="968"/>
      <c r="E52" s="965"/>
      <c r="F52" s="963"/>
      <c r="G52" s="968"/>
      <c r="H52" s="965"/>
      <c r="I52" s="965"/>
      <c r="J52" s="965"/>
      <c r="K52" s="960"/>
    </row>
    <row r="53" spans="1:16" ht="15" customHeight="1">
      <c r="A53" s="875"/>
      <c r="B53" s="952"/>
      <c r="C53" s="2056" t="s">
        <v>590</v>
      </c>
      <c r="D53" s="2056"/>
      <c r="E53" s="963"/>
      <c r="F53" s="2056" t="s">
        <v>590</v>
      </c>
      <c r="G53" s="2056"/>
      <c r="H53" s="969"/>
      <c r="I53" s="969"/>
      <c r="J53" s="969"/>
      <c r="K53" s="960"/>
    </row>
    <row r="54" spans="1:16" ht="15" customHeight="1">
      <c r="A54" s="875"/>
      <c r="B54" s="952"/>
      <c r="C54" s="961" t="s">
        <v>589</v>
      </c>
      <c r="D54" s="964"/>
      <c r="E54" s="963"/>
      <c r="F54" s="961" t="s">
        <v>589</v>
      </c>
      <c r="G54" s="964"/>
      <c r="H54" s="965"/>
      <c r="I54" s="2067">
        <f>(IFERROR((G54/D54)-1,0))</f>
        <v>0</v>
      </c>
      <c r="J54" s="2067"/>
      <c r="K54" s="966"/>
      <c r="M54" s="876" t="str">
        <f>IF(AND(I54&lt;=I56, I54&gt;=-I56),M70,M71)</f>
        <v>SI APLICA</v>
      </c>
    </row>
    <row r="55" spans="1:16">
      <c r="A55" s="875"/>
      <c r="B55" s="952"/>
      <c r="C55" s="953"/>
      <c r="D55" s="953"/>
      <c r="E55" s="953"/>
      <c r="F55" s="953"/>
      <c r="G55" s="953"/>
      <c r="H55" s="953"/>
      <c r="I55" s="953"/>
      <c r="J55" s="953"/>
      <c r="K55" s="954"/>
    </row>
    <row r="56" spans="1:16">
      <c r="A56" s="875"/>
      <c r="B56" s="952"/>
      <c r="C56" s="2068" t="s">
        <v>640</v>
      </c>
      <c r="D56" s="2069"/>
      <c r="E56" s="2069"/>
      <c r="F56" s="2069"/>
      <c r="G56" s="2070"/>
      <c r="H56" s="953"/>
      <c r="I56" s="2071"/>
      <c r="J56" s="2072"/>
      <c r="K56" s="954"/>
    </row>
    <row r="57" spans="1:16">
      <c r="A57" s="875"/>
      <c r="B57" s="952"/>
      <c r="C57" s="953"/>
      <c r="D57" s="953"/>
      <c r="E57" s="953"/>
      <c r="F57" s="953"/>
      <c r="G57" s="953"/>
      <c r="H57" s="953"/>
      <c r="I57" s="953"/>
      <c r="J57" s="953"/>
      <c r="K57" s="954"/>
    </row>
    <row r="58" spans="1:16" ht="15.75" customHeight="1" thickBot="1">
      <c r="A58" s="875"/>
      <c r="B58" s="2079" t="s">
        <v>641</v>
      </c>
      <c r="C58" s="2080"/>
      <c r="D58" s="2080"/>
      <c r="E58" s="2080"/>
      <c r="F58" s="2081"/>
      <c r="G58" s="2079" t="s">
        <v>591</v>
      </c>
      <c r="H58" s="2080"/>
      <c r="I58" s="2080"/>
      <c r="J58" s="2080"/>
      <c r="K58" s="2081"/>
    </row>
    <row r="59" spans="1:16" ht="4.5" customHeight="1">
      <c r="A59" s="875"/>
      <c r="B59" s="970"/>
      <c r="C59" s="971"/>
      <c r="D59" s="971"/>
      <c r="E59" s="971"/>
      <c r="F59" s="972"/>
      <c r="G59" s="971"/>
      <c r="H59" s="971"/>
      <c r="I59" s="971"/>
      <c r="J59" s="971"/>
      <c r="K59" s="972"/>
    </row>
    <row r="60" spans="1:16" ht="12.75" customHeight="1">
      <c r="A60" s="875"/>
      <c r="B60" s="944"/>
      <c r="C60" s="2056" t="s">
        <v>324</v>
      </c>
      <c r="D60" s="2056"/>
      <c r="E60" s="945"/>
      <c r="F60" s="950"/>
      <c r="G60" s="2082"/>
      <c r="H60" s="2083"/>
      <c r="I60" s="2083"/>
      <c r="J60" s="2083"/>
      <c r="K60" s="2084"/>
    </row>
    <row r="61" spans="1:16">
      <c r="A61" s="875"/>
      <c r="B61" s="944"/>
      <c r="C61" s="961" t="s">
        <v>589</v>
      </c>
      <c r="D61" s="962"/>
      <c r="E61" s="945"/>
      <c r="F61" s="950"/>
      <c r="G61" s="2082"/>
      <c r="H61" s="2083"/>
      <c r="I61" s="2083"/>
      <c r="J61" s="2083"/>
      <c r="K61" s="2084"/>
    </row>
    <row r="62" spans="1:16" ht="4.5" customHeight="1">
      <c r="A62" s="875"/>
      <c r="B62" s="944"/>
      <c r="C62" s="963"/>
      <c r="D62" s="968"/>
      <c r="E62" s="945"/>
      <c r="F62" s="950"/>
      <c r="G62" s="2082"/>
      <c r="H62" s="2083"/>
      <c r="I62" s="2083"/>
      <c r="J62" s="2083"/>
      <c r="K62" s="2084"/>
    </row>
    <row r="63" spans="1:16">
      <c r="A63" s="875"/>
      <c r="B63" s="944"/>
      <c r="C63" s="2056" t="s">
        <v>590</v>
      </c>
      <c r="D63" s="2056"/>
      <c r="E63" s="945"/>
      <c r="F63" s="950"/>
      <c r="G63" s="2082"/>
      <c r="H63" s="2083"/>
      <c r="I63" s="2083"/>
      <c r="J63" s="2083"/>
      <c r="K63" s="2084"/>
    </row>
    <row r="64" spans="1:16">
      <c r="A64" s="875"/>
      <c r="B64" s="944"/>
      <c r="C64" s="961" t="s">
        <v>589</v>
      </c>
      <c r="D64" s="964"/>
      <c r="E64" s="945"/>
      <c r="F64" s="950"/>
      <c r="G64" s="2082"/>
      <c r="H64" s="2083"/>
      <c r="I64" s="2083"/>
      <c r="J64" s="2083"/>
      <c r="K64" s="2084"/>
    </row>
    <row r="65" spans="1:34" ht="7.5" customHeight="1" thickBot="1">
      <c r="A65" s="875"/>
      <c r="B65" s="944"/>
      <c r="C65" s="945"/>
      <c r="D65" s="945"/>
      <c r="E65" s="945"/>
      <c r="F65" s="973"/>
      <c r="G65" s="945"/>
      <c r="H65" s="945"/>
      <c r="I65" s="945"/>
      <c r="J65" s="945"/>
      <c r="K65" s="950"/>
      <c r="M65" s="876" t="s">
        <v>630</v>
      </c>
    </row>
    <row r="66" spans="1:34" ht="13.5" customHeight="1" thickTop="1">
      <c r="A66" s="875"/>
      <c r="B66" s="2085" t="s">
        <v>642</v>
      </c>
      <c r="C66" s="2086"/>
      <c r="D66" s="2086"/>
      <c r="E66" s="974"/>
      <c r="F66" s="975"/>
      <c r="G66" s="2089"/>
      <c r="H66" s="976"/>
      <c r="I66" s="2086" t="s">
        <v>643</v>
      </c>
      <c r="J66" s="2086"/>
      <c r="K66" s="977"/>
      <c r="M66" s="876" t="s">
        <v>644</v>
      </c>
      <c r="O66" s="940"/>
    </row>
    <row r="67" spans="1:34" ht="13.5" customHeight="1">
      <c r="A67" s="875"/>
      <c r="B67" s="2087"/>
      <c r="C67" s="2088"/>
      <c r="D67" s="2088"/>
      <c r="E67" s="945"/>
      <c r="F67" s="945"/>
      <c r="G67" s="2090"/>
      <c r="H67" s="978"/>
      <c r="I67" s="2091" t="s">
        <v>645</v>
      </c>
      <c r="J67" s="2091"/>
      <c r="K67" s="950"/>
      <c r="M67" s="876" t="s">
        <v>646</v>
      </c>
    </row>
    <row r="68" spans="1:34" ht="13.5" thickBot="1">
      <c r="A68" s="875"/>
      <c r="B68" s="979"/>
      <c r="C68" s="978"/>
      <c r="D68" s="978"/>
      <c r="E68" s="978"/>
      <c r="F68" s="978"/>
      <c r="G68" s="978"/>
      <c r="H68" s="978"/>
      <c r="I68" s="2092"/>
      <c r="J68" s="2092"/>
      <c r="K68" s="980"/>
      <c r="M68" s="876" t="s">
        <v>647</v>
      </c>
    </row>
    <row r="69" spans="1:34" ht="8.25" customHeight="1" thickTop="1" thickBot="1">
      <c r="A69" s="875"/>
      <c r="B69" s="981"/>
      <c r="C69" s="982"/>
      <c r="D69" s="982"/>
      <c r="E69" s="982"/>
      <c r="F69" s="982"/>
      <c r="G69" s="982"/>
      <c r="H69" s="982"/>
      <c r="I69" s="982"/>
      <c r="J69" s="982"/>
      <c r="K69" s="983"/>
    </row>
    <row r="70" spans="1:34" ht="32.25" customHeight="1" thickTop="1" thickBot="1">
      <c r="A70" s="875"/>
      <c r="B70" s="984"/>
      <c r="C70" s="985"/>
      <c r="D70" s="2073" t="s">
        <v>648</v>
      </c>
      <c r="E70" s="2074"/>
      <c r="F70" s="2074"/>
      <c r="G70" s="2075"/>
      <c r="H70" s="2076" t="str">
        <f>IF(AND(G9=N4,OR(G10=P8)),M79,IF(AND(G9=N3,OR(G10=P8)),M78,IF(AND(G9=N3,OR(G10=N5,G10=P6)),M72,IF(AND(G9=N4,G14=N9,OR(G10=N5)),M73,IF(AND(G9=N4,G14=N10,OR(G10=N5)),M74,IF(AND(G9=N3,OR(G10=N6,G10=P5,G10=P9)),M75,IF(AND(G9=N4,OR(G10=N6,G10=P9),G14=N9),M76,IF(AND(G9=N4,OR(G10=N6,G10=P9),G14=N10),M77,IF(AND(G9=N4,OR(G14=N9,G14=N10),G10=P5),M75,IF(AND(G9=N4,OR(G14=N9,G14=N10),OR(G10=P7,G10=P6)),M72,"ERROR"))))))))))</f>
        <v>ERROR</v>
      </c>
      <c r="I70" s="2077"/>
      <c r="J70" s="986"/>
      <c r="K70" s="987"/>
      <c r="M70" s="876" t="s">
        <v>649</v>
      </c>
      <c r="O70" s="940"/>
    </row>
    <row r="71" spans="1:34" ht="23.25" customHeight="1" thickTop="1">
      <c r="A71" s="875"/>
      <c r="B71" s="984"/>
      <c r="C71" s="985"/>
      <c r="D71" s="2078" t="str">
        <f>IF(F66=M67,"SOLICITAR INFORME DE ASEGURABILIDAD","")</f>
        <v/>
      </c>
      <c r="E71" s="2078"/>
      <c r="F71" s="2078"/>
      <c r="G71" s="2078"/>
      <c r="H71" s="2078"/>
      <c r="I71" s="2078"/>
      <c r="J71" s="985"/>
      <c r="K71" s="987"/>
      <c r="M71" s="876" t="s">
        <v>638</v>
      </c>
      <c r="P71" s="988" t="s">
        <v>650</v>
      </c>
    </row>
    <row r="72" spans="1:34" ht="45.75" customHeight="1">
      <c r="A72" s="875"/>
      <c r="B72" s="984"/>
      <c r="C72" s="985"/>
      <c r="D72" s="989"/>
      <c r="E72" s="989"/>
      <c r="F72" s="989"/>
      <c r="G72" s="989"/>
      <c r="H72" s="990"/>
      <c r="I72" s="922"/>
      <c r="J72" s="985"/>
      <c r="K72" s="987"/>
      <c r="M72" s="991" t="e">
        <f>IF(AND(G15=N12,G16&gt;=95%,J12&lt;=20%,F43=N43,F44=N43,I43=N43,I44=N43,G17=N36,N51=M70,OR(F66=M65,F66=M66,F66=M67)),M70,M71)</f>
        <v>#DIV/0!</v>
      </c>
      <c r="N72" s="992" t="s">
        <v>651</v>
      </c>
      <c r="O72" s="992"/>
      <c r="P72" s="992" t="s">
        <v>652</v>
      </c>
      <c r="S72" s="993" t="s">
        <v>653</v>
      </c>
      <c r="AA72" s="993" t="s">
        <v>654</v>
      </c>
      <c r="AH72" s="988" t="s">
        <v>655</v>
      </c>
    </row>
    <row r="73" spans="1:34">
      <c r="A73" s="875"/>
      <c r="B73" s="984"/>
      <c r="C73" s="985"/>
      <c r="D73" s="989"/>
      <c r="E73" s="989"/>
      <c r="F73" s="989"/>
      <c r="G73" s="989"/>
      <c r="H73" s="990"/>
      <c r="I73" s="922"/>
      <c r="J73" s="985"/>
      <c r="K73" s="987"/>
      <c r="M73" s="994" t="e">
        <f>IF(AND(G15=N12,G16&gt;=95%,J12&lt;=20%,F43=N43,F44=N43,I43=N43,I44=N43,G17=N36,J9&lt;=N15,N51=M70,OR(F66=M65,F66=M66,F66=M67)),M70,M71)</f>
        <v>#DIV/0!</v>
      </c>
      <c r="N73" s="995" t="s">
        <v>656</v>
      </c>
      <c r="O73" s="992"/>
      <c r="S73" s="996"/>
    </row>
    <row r="74" spans="1:34">
      <c r="A74" s="875"/>
      <c r="B74" s="997" t="s">
        <v>657</v>
      </c>
      <c r="C74" s="985"/>
      <c r="D74" s="985"/>
      <c r="E74" s="985"/>
      <c r="F74" s="985"/>
      <c r="G74" s="985"/>
      <c r="H74" s="985"/>
      <c r="I74" s="985"/>
      <c r="J74" s="985"/>
      <c r="K74" s="987"/>
      <c r="M74" s="994" t="e">
        <f>IF(AND(G15=N12,G16&gt;=95%,J12&lt;=20%,F43=N43,F44=N43,I43=N43,I44=N43,G17=N36,J9&lt;=N16,N51=M70,OR(F66=M65,F66=M66,F66=M67)),M70,M71)</f>
        <v>#DIV/0!</v>
      </c>
      <c r="N74" s="992" t="s">
        <v>658</v>
      </c>
      <c r="O74" s="992"/>
    </row>
    <row r="75" spans="1:34">
      <c r="A75" s="875"/>
      <c r="B75" s="997" t="s">
        <v>659</v>
      </c>
      <c r="C75" s="985"/>
      <c r="D75" s="985"/>
      <c r="E75" s="985"/>
      <c r="F75" s="985"/>
      <c r="G75" s="985"/>
      <c r="H75" s="985"/>
      <c r="I75" s="985"/>
      <c r="J75" s="985"/>
      <c r="K75" s="987"/>
      <c r="M75" s="991" t="e">
        <f>IF(AND(G16=0%,G15=N14,G17=N36,M51=M70,OR(F66=M65,F66=M66,F66=M67)),M70,M71)</f>
        <v>#DIV/0!</v>
      </c>
      <c r="N75" s="992" t="s">
        <v>660</v>
      </c>
      <c r="O75" s="992"/>
      <c r="P75" s="992" t="s">
        <v>661</v>
      </c>
      <c r="Q75" s="992"/>
      <c r="S75" s="988" t="s">
        <v>662</v>
      </c>
      <c r="X75" s="998" t="s">
        <v>663</v>
      </c>
    </row>
    <row r="76" spans="1:34">
      <c r="A76" s="875"/>
      <c r="B76" s="997" t="s">
        <v>664</v>
      </c>
      <c r="C76" s="985"/>
      <c r="D76" s="985"/>
      <c r="E76" s="985"/>
      <c r="F76" s="985"/>
      <c r="G76" s="985"/>
      <c r="H76" s="985"/>
      <c r="I76" s="985"/>
      <c r="J76" s="985"/>
      <c r="K76" s="987"/>
      <c r="M76" s="991" t="e">
        <f>IF(AND(G16=0%,G15=N14,G17=N36,M51=M70,G14=N9,J9&lt;=N15,OR(F66=M65,F66=M66,F66=M67)),M70,M71)</f>
        <v>#DIV/0!</v>
      </c>
      <c r="N76" s="992" t="s">
        <v>665</v>
      </c>
      <c r="O76" s="992"/>
      <c r="P76" s="940"/>
    </row>
    <row r="77" spans="1:34" ht="13.5" thickBot="1">
      <c r="A77" s="875"/>
      <c r="B77" s="999" t="s">
        <v>593</v>
      </c>
      <c r="C77" s="1000"/>
      <c r="D77" s="1000"/>
      <c r="E77" s="1000"/>
      <c r="F77" s="1000"/>
      <c r="G77" s="1000"/>
      <c r="H77" s="1000"/>
      <c r="I77" s="1000"/>
      <c r="J77" s="1000"/>
      <c r="K77" s="1001"/>
      <c r="M77" s="991" t="e">
        <f>IF(AND(G16=0%,G15=N14,G17=N36,M51=M70,G14=N10,J9&lt;=N16,OR(F66=M65,F66=M66,F66=M67)),M70,M71)</f>
        <v>#DIV/0!</v>
      </c>
      <c r="N77" s="992" t="s">
        <v>666</v>
      </c>
      <c r="O77" s="992"/>
      <c r="Q77" s="992"/>
    </row>
    <row r="78" spans="1:34">
      <c r="M78" s="991" t="e">
        <f>IF(AND(G16&gt;=95%,F43=N43,F44=N43,I43=N43,I44=N43,G17=N36,N51=M70,OR(F66=M65,F66=M66,F66=M67)),M70,M71)</f>
        <v>#DIV/0!</v>
      </c>
      <c r="N78" s="876" t="s">
        <v>852</v>
      </c>
    </row>
    <row r="79" spans="1:34">
      <c r="B79" s="1003"/>
      <c r="C79" s="1003"/>
      <c r="D79" s="1003"/>
      <c r="E79" s="1003"/>
      <c r="F79" s="1003"/>
      <c r="G79" s="1003"/>
      <c r="H79" s="1003"/>
      <c r="I79" s="1003"/>
      <c r="J79" s="1003"/>
      <c r="K79" s="1003"/>
      <c r="M79" s="1004" t="e">
        <f>IF(AND(G16&gt;=95%,F43=N43,F44=N43,I43=N43,I44=N43,G17=N36,N51=M70,OR(F66=M65,F66=M66,F66=M67)),M70,M71)</f>
        <v>#DIV/0!</v>
      </c>
      <c r="N79" s="876" t="s">
        <v>853</v>
      </c>
    </row>
    <row r="80" spans="1:34">
      <c r="B80" s="1003"/>
      <c r="C80" s="1003"/>
      <c r="D80" s="1003"/>
      <c r="E80" s="1003"/>
      <c r="F80" s="1003"/>
      <c r="G80" s="1003"/>
      <c r="H80" s="1003"/>
      <c r="I80" s="1003"/>
      <c r="J80" s="1003"/>
      <c r="K80" s="1003"/>
    </row>
    <row r="81" spans="2:13">
      <c r="B81" s="1003"/>
      <c r="C81" s="1003"/>
      <c r="D81" s="1003"/>
      <c r="E81" s="1003"/>
      <c r="F81" s="1003"/>
      <c r="G81" s="1003"/>
      <c r="H81" s="1003"/>
      <c r="I81" s="1003"/>
      <c r="J81" s="1003"/>
      <c r="K81" s="1003"/>
    </row>
    <row r="82" spans="2:13">
      <c r="B82" s="1003"/>
      <c r="C82" s="1003"/>
      <c r="D82" s="1003"/>
      <c r="E82" s="1003"/>
      <c r="F82" s="1003"/>
      <c r="G82" s="1003"/>
      <c r="H82" s="1003"/>
      <c r="I82" s="1003"/>
      <c r="J82" s="1003"/>
      <c r="K82" s="1003"/>
      <c r="M82" s="1005"/>
    </row>
    <row r="83" spans="2:13">
      <c r="B83" s="1003"/>
      <c r="C83" s="1003"/>
      <c r="D83" s="1003"/>
      <c r="E83" s="1003"/>
      <c r="F83" s="1003"/>
      <c r="G83" s="1003"/>
      <c r="H83" s="1003"/>
      <c r="I83" s="1003"/>
      <c r="J83" s="1003"/>
      <c r="K83" s="1003"/>
      <c r="M83" s="1005"/>
    </row>
    <row r="84" spans="2:13">
      <c r="B84" s="1003"/>
      <c r="C84" s="1003"/>
      <c r="D84" s="1003"/>
      <c r="E84" s="1003"/>
      <c r="F84" s="1003"/>
      <c r="G84" s="1003"/>
      <c r="H84" s="1003"/>
      <c r="I84" s="1003"/>
      <c r="J84" s="1003"/>
      <c r="K84" s="1003"/>
    </row>
    <row r="85" spans="2:13">
      <c r="D85" s="1003"/>
      <c r="E85" s="1003"/>
      <c r="F85" s="1003"/>
      <c r="G85" s="1003"/>
    </row>
  </sheetData>
  <sheetProtection password="C18E" sheet="1" objects="1" scenarios="1"/>
  <mergeCells count="69">
    <mergeCell ref="D70:G70"/>
    <mergeCell ref="H70:I70"/>
    <mergeCell ref="D71:I71"/>
    <mergeCell ref="B58:F58"/>
    <mergeCell ref="G58:K58"/>
    <mergeCell ref="C60:D60"/>
    <mergeCell ref="G60:K64"/>
    <mergeCell ref="C63:D63"/>
    <mergeCell ref="B66:D67"/>
    <mergeCell ref="G66:G67"/>
    <mergeCell ref="I66:J66"/>
    <mergeCell ref="I67:J68"/>
    <mergeCell ref="I51:J51"/>
    <mergeCell ref="C53:D53"/>
    <mergeCell ref="F53:G53"/>
    <mergeCell ref="I54:J54"/>
    <mergeCell ref="C56:G56"/>
    <mergeCell ref="I56:J56"/>
    <mergeCell ref="C50:D50"/>
    <mergeCell ref="F50:G50"/>
    <mergeCell ref="D36:F36"/>
    <mergeCell ref="H36:I36"/>
    <mergeCell ref="D37:F37"/>
    <mergeCell ref="G37:I37"/>
    <mergeCell ref="D39:G39"/>
    <mergeCell ref="H39:I39"/>
    <mergeCell ref="B41:K41"/>
    <mergeCell ref="B46:K46"/>
    <mergeCell ref="C48:D48"/>
    <mergeCell ref="F48:G48"/>
    <mergeCell ref="I48:J48"/>
    <mergeCell ref="D32:F32"/>
    <mergeCell ref="G32:I32"/>
    <mergeCell ref="D34:F34"/>
    <mergeCell ref="H34:I34"/>
    <mergeCell ref="D35:F35"/>
    <mergeCell ref="H35:I35"/>
    <mergeCell ref="D29:F29"/>
    <mergeCell ref="H29:I29"/>
    <mergeCell ref="D30:F30"/>
    <mergeCell ref="H30:I30"/>
    <mergeCell ref="D31:F31"/>
    <mergeCell ref="G31:I31"/>
    <mergeCell ref="B20:K24"/>
    <mergeCell ref="B25:K25"/>
    <mergeCell ref="D27:F27"/>
    <mergeCell ref="H27:I27"/>
    <mergeCell ref="D28:F28"/>
    <mergeCell ref="H28:I28"/>
    <mergeCell ref="B19:K19"/>
    <mergeCell ref="B5:C5"/>
    <mergeCell ref="D5:F5"/>
    <mergeCell ref="G5:H5"/>
    <mergeCell ref="I5:K5"/>
    <mergeCell ref="B6:K6"/>
    <mergeCell ref="C8:D8"/>
    <mergeCell ref="F8:G8"/>
    <mergeCell ref="I8:J8"/>
    <mergeCell ref="F11:F13"/>
    <mergeCell ref="G11:G13"/>
    <mergeCell ref="I12:I14"/>
    <mergeCell ref="J12:J14"/>
    <mergeCell ref="C15:D15"/>
    <mergeCell ref="B2:K2"/>
    <mergeCell ref="B3:K3"/>
    <mergeCell ref="B4:C4"/>
    <mergeCell ref="D4:F4"/>
    <mergeCell ref="G4:H4"/>
    <mergeCell ref="I4:K4"/>
  </mergeCells>
  <conditionalFormatting sqref="F43:F44">
    <cfRule type="containsBlanks" dxfId="38" priority="36">
      <formula>LEN(TRIM(F43))=0</formula>
    </cfRule>
    <cfRule type="containsBlanks" dxfId="37" priority="38">
      <formula>LEN(TRIM(F43))=0</formula>
    </cfRule>
    <cfRule type="containsBlanks" dxfId="36" priority="39">
      <formula>LEN(TRIM(F43))=0</formula>
    </cfRule>
  </conditionalFormatting>
  <conditionalFormatting sqref="I43:I44">
    <cfRule type="containsBlanks" dxfId="35" priority="37">
      <formula>LEN(TRIM(I43))=0</formula>
    </cfRule>
  </conditionalFormatting>
  <conditionalFormatting sqref="G9:G10">
    <cfRule type="containsBlanks" dxfId="34" priority="35">
      <formula>LEN(TRIM(G9))=0</formula>
    </cfRule>
  </conditionalFormatting>
  <conditionalFormatting sqref="G14:G15 G17">
    <cfRule type="containsBlanks" dxfId="33" priority="34">
      <formula>LEN(TRIM(G14))=0</formula>
    </cfRule>
  </conditionalFormatting>
  <conditionalFormatting sqref="J12:J14">
    <cfRule type="cellIs" dxfId="32" priority="12" operator="equal">
      <formula>"N/A"</formula>
    </cfRule>
    <cfRule type="cellIs" dxfId="31" priority="25" operator="greaterThan">
      <formula>0.2</formula>
    </cfRule>
    <cfRule type="containsBlanks" dxfId="30" priority="33">
      <formula>LEN(TRIM(J12))=0</formula>
    </cfRule>
  </conditionalFormatting>
  <conditionalFormatting sqref="J9:J11">
    <cfRule type="containsBlanks" dxfId="29" priority="32">
      <formula>LEN(TRIM(J9))=0</formula>
    </cfRule>
  </conditionalFormatting>
  <conditionalFormatting sqref="G31:I31">
    <cfRule type="containsBlanks" dxfId="28" priority="31">
      <formula>LEN(TRIM(G31))=0</formula>
    </cfRule>
  </conditionalFormatting>
  <conditionalFormatting sqref="H35:I36">
    <cfRule type="containsBlanks" dxfId="27" priority="30">
      <formula>LEN(TRIM(H35))=0</formula>
    </cfRule>
  </conditionalFormatting>
  <conditionalFormatting sqref="D51">
    <cfRule type="containsBlanks" dxfId="26" priority="29">
      <formula>LEN(TRIM(D51))=0</formula>
    </cfRule>
  </conditionalFormatting>
  <conditionalFormatting sqref="G51">
    <cfRule type="containsBlanks" dxfId="25" priority="28">
      <formula>LEN(TRIM(G51))=0</formula>
    </cfRule>
  </conditionalFormatting>
  <conditionalFormatting sqref="D54">
    <cfRule type="containsBlanks" dxfId="24" priority="27">
      <formula>LEN(TRIM(D54))=0</formula>
    </cfRule>
  </conditionalFormatting>
  <conditionalFormatting sqref="G54">
    <cfRule type="containsBlanks" dxfId="23" priority="26">
      <formula>LEN(TRIM(G54))=0</formula>
    </cfRule>
  </conditionalFormatting>
  <conditionalFormatting sqref="G16">
    <cfRule type="containsBlanks" dxfId="22" priority="18">
      <formula>LEN(TRIM(G16))=0</formula>
    </cfRule>
    <cfRule type="cellIs" dxfId="21" priority="20" operator="between">
      <formula>0.01</formula>
      <formula>0.94</formula>
    </cfRule>
  </conditionalFormatting>
  <conditionalFormatting sqref="J9">
    <cfRule type="cellIs" dxfId="20" priority="19" operator="greaterThan">
      <formula>1000</formula>
    </cfRule>
  </conditionalFormatting>
  <conditionalFormatting sqref="H70:I70">
    <cfRule type="containsText" dxfId="19" priority="17" operator="containsText" text="NO APLICA">
      <formula>NOT(ISERROR(SEARCH("NO APLICA",H70)))</formula>
    </cfRule>
  </conditionalFormatting>
  <conditionalFormatting sqref="F66">
    <cfRule type="containsBlanks" dxfId="18" priority="13">
      <formula>LEN(TRIM(F66))=0</formula>
    </cfRule>
    <cfRule type="cellIs" dxfId="17" priority="15" operator="equal">
      <formula>$M$67</formula>
    </cfRule>
    <cfRule type="cellIs" dxfId="16" priority="16" operator="equal">
      <formula>$M$68</formula>
    </cfRule>
  </conditionalFormatting>
  <conditionalFormatting sqref="D71:I71">
    <cfRule type="cellIs" dxfId="15" priority="14" operator="equal">
      <formula>"SOLICITAR INFORME DE ASEGURABILIDAD"</formula>
    </cfRule>
  </conditionalFormatting>
  <conditionalFormatting sqref="D61">
    <cfRule type="containsBlanks" dxfId="14" priority="11">
      <formula>LEN(TRIM(D61))=0</formula>
    </cfRule>
  </conditionalFormatting>
  <conditionalFormatting sqref="D64">
    <cfRule type="containsBlanks" dxfId="13" priority="10">
      <formula>LEN(TRIM(D64))=0</formula>
    </cfRule>
  </conditionalFormatting>
  <conditionalFormatting sqref="J17">
    <cfRule type="containsBlanks" dxfId="12" priority="9">
      <formula>LEN(TRIM(J17))=0</formula>
    </cfRule>
  </conditionalFormatting>
  <conditionalFormatting sqref="I56:J56">
    <cfRule type="containsBlanks" dxfId="11" priority="7">
      <formula>LEN(TRIM(I56))=0</formula>
    </cfRule>
  </conditionalFormatting>
  <conditionalFormatting sqref="I51:J51">
    <cfRule type="expression" dxfId="10" priority="6">
      <formula>$M$51=$O$51</formula>
    </cfRule>
  </conditionalFormatting>
  <conditionalFormatting sqref="I54:J54">
    <cfRule type="expression" dxfId="9" priority="5">
      <formula>$M$54=$O$51</formula>
    </cfRule>
  </conditionalFormatting>
  <conditionalFormatting sqref="H28:I28">
    <cfRule type="containsBlanks" dxfId="8" priority="4">
      <formula>LEN(TRIM(H28))=0</formula>
    </cfRule>
  </conditionalFormatting>
  <conditionalFormatting sqref="H29:I29">
    <cfRule type="containsBlanks" dxfId="7" priority="3">
      <formula>LEN(TRIM(H29))=0</formula>
    </cfRule>
  </conditionalFormatting>
  <conditionalFormatting sqref="H30:I30">
    <cfRule type="containsBlanks" dxfId="6" priority="2">
      <formula>LEN(TRIM(H30))=0</formula>
    </cfRule>
  </conditionalFormatting>
  <conditionalFormatting sqref="H39:I39">
    <cfRule type="expression" dxfId="5" priority="1">
      <formula>$N$39=$N$36</formula>
    </cfRule>
  </conditionalFormatting>
  <dataValidations count="10">
    <dataValidation type="textLength" operator="lessThan" allowBlank="1" showInputMessage="1" showErrorMessage="1" error="MÁXIMO 244 CARACTERES" sqref="G60:K64" xr:uid="{00000000-0002-0000-0000-000000000000}">
      <formula1>245</formula1>
    </dataValidation>
    <dataValidation type="custom" allowBlank="1" showInputMessage="1" showErrorMessage="1" sqref="G16" xr:uid="{00000000-0002-0000-0000-000001000000}">
      <formula1>ISNUMBER(G16)</formula1>
    </dataValidation>
    <dataValidation type="list" allowBlank="1" showInputMessage="1" showErrorMessage="1" sqref="J17" xr:uid="{00000000-0002-0000-0000-000002000000}">
      <formula1>$N$19:$N$26</formula1>
    </dataValidation>
    <dataValidation type="list" allowBlank="1" showInputMessage="1" showErrorMessage="1" sqref="G9" xr:uid="{00000000-0002-0000-0000-000003000000}">
      <formula1>$N$3:$N$4</formula1>
    </dataValidation>
    <dataValidation type="list" allowBlank="1" showInputMessage="1" showErrorMessage="1" sqref="G10" xr:uid="{00000000-0002-0000-0000-000004000000}">
      <formula1>$P$3:$P$9</formula1>
    </dataValidation>
    <dataValidation type="list" allowBlank="1" showInputMessage="1" showErrorMessage="1" sqref="G14" xr:uid="{00000000-0002-0000-0000-000005000000}">
      <formula1>$N$9:$N$10</formula1>
    </dataValidation>
    <dataValidation type="list" allowBlank="1" showInputMessage="1" showErrorMessage="1" sqref="G15" xr:uid="{00000000-0002-0000-0000-000006000000}">
      <formula1>$N$12:$N$14</formula1>
    </dataValidation>
    <dataValidation type="list" allowBlank="1" showInputMessage="1" showErrorMessage="1" sqref="G17" xr:uid="{00000000-0002-0000-0000-000007000000}">
      <formula1>$N$35:$N$36</formula1>
    </dataValidation>
    <dataValidation type="list" allowBlank="1" showInputMessage="1" showErrorMessage="1" sqref="F43:F44 I43:I44" xr:uid="{00000000-0002-0000-0000-000008000000}">
      <formula1>$N$43:$N$45</formula1>
    </dataValidation>
    <dataValidation type="list" allowBlank="1" showInputMessage="1" showErrorMessage="1" sqref="F66" xr:uid="{00000000-0002-0000-0000-000009000000}">
      <formula1>$M$65:$M$68</formula1>
    </dataValidation>
  </dataValidations>
  <printOptions horizontalCentered="1"/>
  <pageMargins left="0" right="0" top="0" bottom="0" header="0.31496062992125984" footer="0.31496062992125984"/>
  <pageSetup paperSize="9" scale="75" fitToWidth="0" fitToHeight="0"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52225" r:id="rId4" name="Check Box 1">
              <controlPr defaultSize="0" autoFill="0" autoLine="0" autoPict="0">
                <anchor moveWithCells="1">
                  <from>
                    <xdr:col>6</xdr:col>
                    <xdr:colOff>228600</xdr:colOff>
                    <xdr:row>10</xdr:row>
                    <xdr:rowOff>19050</xdr:rowOff>
                  </from>
                  <to>
                    <xdr:col>6</xdr:col>
                    <xdr:colOff>1266825</xdr:colOff>
                    <xdr:row>11</xdr:row>
                    <xdr:rowOff>104775</xdr:rowOff>
                  </to>
                </anchor>
              </controlPr>
            </control>
          </mc:Choice>
        </mc:AlternateContent>
        <mc:AlternateContent xmlns:mc="http://schemas.openxmlformats.org/markup-compatibility/2006">
          <mc:Choice Requires="x14">
            <control shapeId="52226" r:id="rId5" name="Check Box 2">
              <controlPr defaultSize="0" autoFill="0" autoLine="0" autoPict="0">
                <anchor moveWithCells="1">
                  <from>
                    <xdr:col>6</xdr:col>
                    <xdr:colOff>228600</xdr:colOff>
                    <xdr:row>10</xdr:row>
                    <xdr:rowOff>171450</xdr:rowOff>
                  </from>
                  <to>
                    <xdr:col>6</xdr:col>
                    <xdr:colOff>1266825</xdr:colOff>
                    <xdr:row>12</xdr:row>
                    <xdr:rowOff>76200</xdr:rowOff>
                  </to>
                </anchor>
              </controlPr>
            </control>
          </mc:Choice>
        </mc:AlternateContent>
        <mc:AlternateContent xmlns:mc="http://schemas.openxmlformats.org/markup-compatibility/2006">
          <mc:Choice Requires="x14">
            <control shapeId="52227" r:id="rId6" name="Check Box 3">
              <controlPr defaultSize="0" autoFill="0" autoLine="0" autoPict="0">
                <anchor moveWithCells="1">
                  <from>
                    <xdr:col>6</xdr:col>
                    <xdr:colOff>228600</xdr:colOff>
                    <xdr:row>11</xdr:row>
                    <xdr:rowOff>123825</xdr:rowOff>
                  </from>
                  <to>
                    <xdr:col>6</xdr:col>
                    <xdr:colOff>1266825</xdr:colOff>
                    <xdr:row>13</xdr:row>
                    <xdr:rowOff>28575</xdr:rowOff>
                  </to>
                </anchor>
              </controlPr>
            </control>
          </mc:Choice>
        </mc:AlternateContent>
      </controls>
    </mc:Choice>
  </mc:AlternateContent>
  <extLst>
    <ext xmlns:x14="http://schemas.microsoft.com/office/spreadsheetml/2009/9/main" uri="{78C0D931-6437-407d-A8EE-F0AAD7539E65}">
      <x14:conditionalFormattings>
        <x14:conditionalFormatting xmlns:xm="http://schemas.microsoft.com/office/excel/2006/main">
          <x14:cfRule type="containsText" priority="22" operator="containsText" id="{12FBE35E-BF89-4920-A838-1580DEB07D6C}">
            <xm:f>NOT(ISERROR(SEARCH($N$44,F43)))</xm:f>
            <xm:f>$N$44</xm:f>
            <x14:dxf>
              <fill>
                <patternFill>
                  <bgColor rgb="FFFF0000"/>
                </patternFill>
              </fill>
            </x14:dxf>
          </x14:cfRule>
          <xm:sqref>F43:F44</xm:sqref>
        </x14:conditionalFormatting>
        <x14:conditionalFormatting xmlns:xm="http://schemas.microsoft.com/office/excel/2006/main">
          <x14:cfRule type="containsText" priority="21" operator="containsText" id="{6E939294-8140-4473-9142-9A697102EF7E}">
            <xm:f>NOT(ISERROR(SEARCH($N$44,I43)))</xm:f>
            <xm:f>$N$44</xm:f>
            <x14:dxf>
              <fill>
                <patternFill>
                  <bgColor rgb="FFFF0000"/>
                </patternFill>
              </fill>
            </x14:dxf>
          </x14:cfRule>
          <xm:sqref>I43:I44</xm:sqref>
        </x14:conditionalFormatting>
        <x14:conditionalFormatting xmlns:xm="http://schemas.microsoft.com/office/excel/2006/main">
          <x14:cfRule type="containsText" priority="24" operator="containsText" id="{FA388358-175F-490B-8274-4D1B725CD37D}">
            <xm:f>NOT(ISERROR(SEARCH($N$35,G17)))</xm:f>
            <xm:f>$N$35</xm:f>
            <x14:dxf>
              <fill>
                <patternFill>
                  <bgColor rgb="FFFF0000"/>
                </patternFill>
              </fill>
            </x14:dxf>
          </x14:cfRule>
          <xm:sqref>G17</xm:sqref>
        </x14:conditionalFormatting>
        <x14:conditionalFormatting xmlns:xm="http://schemas.microsoft.com/office/excel/2006/main">
          <x14:cfRule type="containsText" priority="23" operator="containsText" id="{F16DD192-3C59-470B-BCF8-289037B40287}">
            <xm:f>NOT(ISERROR(SEARCH($N$13,G15)))</xm:f>
            <xm:f>$N$13</xm:f>
            <x14:dxf>
              <fill>
                <patternFill>
                  <bgColor rgb="FFFF0000"/>
                </patternFill>
              </fill>
            </x14:dxf>
          </x14:cfRule>
          <xm:sqref>G15</xm:sqref>
        </x14:conditionalFormatting>
        <x14:conditionalFormatting xmlns:xm="http://schemas.microsoft.com/office/excel/2006/main">
          <x14:cfRule type="containsText" priority="8" operator="containsText" id="{208F3BBF-1B6F-4291-80D1-B3E3E68C2BF6}">
            <xm:f>NOT(ISERROR(SEARCH($N$35,J17)))</xm:f>
            <xm:f>$N$35</xm:f>
            <x14:dxf>
              <fill>
                <patternFill>
                  <bgColor rgb="FFFF0000"/>
                </patternFill>
              </fill>
            </x14:dxf>
          </x14:cfRule>
          <xm:sqref>J17</xm:sqref>
        </x14:conditionalFormatting>
      </x14:conditionalFormattings>
    </ext>
  </extLst>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EB106"/>
  <sheetViews>
    <sheetView view="pageBreakPreview" topLeftCell="A58" zoomScale="80" zoomScaleNormal="100" zoomScaleSheetLayoutView="80" workbookViewId="0">
      <selection activeCell="EW1" sqref="EW1"/>
    </sheetView>
  </sheetViews>
  <sheetFormatPr baseColWidth="10" defaultColWidth="8.42578125" defaultRowHeight="14.25"/>
  <cols>
    <col min="1" max="1" width="2.140625" style="1294" customWidth="1"/>
    <col min="2" max="2" width="3.28515625" style="1294" customWidth="1"/>
    <col min="3" max="3" width="6.5703125" style="1294" customWidth="1"/>
    <col min="4" max="4" width="1.7109375" style="1294" customWidth="1"/>
    <col min="5" max="8" width="1" style="1294" customWidth="1"/>
    <col min="9" max="9" width="2" style="1294" customWidth="1"/>
    <col min="10" max="10" width="0.85546875" style="1294" customWidth="1"/>
    <col min="11" max="11" width="1" style="1294" customWidth="1"/>
    <col min="12" max="12" width="1.7109375" style="1294" customWidth="1"/>
    <col min="13" max="13" width="3.85546875" style="1294" customWidth="1"/>
    <col min="14" max="14" width="2.7109375" style="1294" customWidth="1"/>
    <col min="15" max="23" width="1" style="1294" customWidth="1"/>
    <col min="24" max="24" width="2.5703125" style="1294" customWidth="1"/>
    <col min="25" max="31" width="1" style="1294" customWidth="1"/>
    <col min="32" max="32" width="3" style="1294" customWidth="1"/>
    <col min="33" max="37" width="1" style="1294" customWidth="1"/>
    <col min="38" max="38" width="2.140625" style="1294" customWidth="1"/>
    <col min="39" max="39" width="2" style="1294" customWidth="1"/>
    <col min="40" max="46" width="1" style="1294" customWidth="1"/>
    <col min="47" max="47" width="1.42578125" style="1294" customWidth="1"/>
    <col min="48" max="52" width="1" style="1294" customWidth="1"/>
    <col min="53" max="53" width="1.42578125" style="1294" customWidth="1"/>
    <col min="54" max="54" width="1.7109375" style="1294" customWidth="1"/>
    <col min="55" max="55" width="7.42578125" style="1294" customWidth="1"/>
    <col min="56" max="56" width="4.85546875" style="1294" customWidth="1"/>
    <col min="57" max="64" width="1.42578125" style="1294" customWidth="1"/>
    <col min="65" max="65" width="2.85546875" style="1294" customWidth="1"/>
    <col min="66" max="67" width="1.42578125" style="1294" customWidth="1"/>
    <col min="68" max="69" width="1" style="1294" customWidth="1"/>
    <col min="70" max="70" width="2.28515625" style="1294" customWidth="1"/>
    <col min="71" max="78" width="1" style="1294" customWidth="1"/>
    <col min="79" max="79" width="2" style="1294" customWidth="1"/>
    <col min="80" max="82" width="1" style="1294" customWidth="1"/>
    <col min="83" max="83" width="2" style="1294" customWidth="1"/>
    <col min="84" max="92" width="1" style="1294" customWidth="1"/>
    <col min="93" max="93" width="2.28515625" style="1294" customWidth="1"/>
    <col min="94" max="98" width="1" style="1294" customWidth="1"/>
    <col min="99" max="99" width="3.42578125" style="1294" customWidth="1"/>
    <col min="100" max="101" width="1" style="1294" customWidth="1"/>
    <col min="102" max="102" width="2.7109375" style="1294" customWidth="1"/>
    <col min="103" max="105" width="1" style="1294" customWidth="1"/>
    <col min="106" max="106" width="1.140625" style="1294" customWidth="1"/>
    <col min="107" max="107" width="8.28515625" style="1294" customWidth="1"/>
    <col min="108" max="116" width="1" style="1294" customWidth="1"/>
    <col min="117" max="117" width="2.28515625" style="1294" customWidth="1"/>
    <col min="118" max="118" width="1.42578125" style="1294" customWidth="1"/>
    <col min="119" max="119" width="1" style="1294" customWidth="1"/>
    <col min="120" max="120" width="3.140625" style="1294" customWidth="1"/>
    <col min="121" max="128" width="1" style="1294" customWidth="1"/>
    <col min="129" max="129" width="1.5703125" style="1294" customWidth="1"/>
    <col min="130" max="130" width="3.42578125" style="1294" customWidth="1"/>
    <col min="131" max="151" width="0.5703125" style="1294" customWidth="1"/>
    <col min="152" max="152" width="10.42578125" style="1294" customWidth="1"/>
    <col min="153" max="16384" width="8.42578125" style="1294"/>
  </cols>
  <sheetData>
    <row r="1" spans="2:131" ht="14.25" customHeight="1">
      <c r="B1" s="1276"/>
      <c r="C1" s="1277"/>
      <c r="D1" s="1277"/>
      <c r="E1" s="1277"/>
      <c r="F1" s="1277"/>
      <c r="G1" s="1277"/>
      <c r="H1" s="1277"/>
      <c r="I1" s="1277"/>
      <c r="J1" s="1277"/>
      <c r="K1" s="1277"/>
      <c r="L1" s="1277"/>
      <c r="M1" s="1277"/>
      <c r="N1" s="1277"/>
      <c r="O1" s="1277"/>
      <c r="P1" s="1277"/>
      <c r="Q1" s="1277"/>
      <c r="R1" s="1277"/>
      <c r="S1" s="1277"/>
      <c r="T1" s="1277"/>
      <c r="U1" s="1277"/>
      <c r="V1" s="1277"/>
      <c r="W1" s="1277"/>
      <c r="X1" s="1277"/>
      <c r="Y1" s="1277"/>
      <c r="Z1" s="1277"/>
      <c r="AA1" s="1277"/>
      <c r="AB1" s="1277"/>
      <c r="AC1" s="1277"/>
      <c r="AD1" s="1277"/>
      <c r="AE1" s="1277"/>
      <c r="AF1" s="1277"/>
      <c r="AG1" s="1277"/>
      <c r="AH1" s="1277"/>
      <c r="AI1" s="1277"/>
      <c r="AJ1" s="1277"/>
      <c r="AK1" s="1277"/>
      <c r="AL1" s="1277"/>
      <c r="AM1" s="1277"/>
      <c r="AN1" s="1277"/>
      <c r="AO1" s="1277"/>
      <c r="AP1" s="1277"/>
      <c r="AQ1" s="1277"/>
      <c r="AR1" s="1277"/>
      <c r="AS1" s="1277"/>
      <c r="AT1" s="1277"/>
      <c r="AU1" s="1277"/>
      <c r="AV1" s="1277"/>
      <c r="AW1" s="1277"/>
      <c r="AX1" s="1277"/>
      <c r="AY1" s="1277"/>
      <c r="AZ1" s="1277"/>
      <c r="BA1" s="1277"/>
      <c r="BB1" s="1277"/>
      <c r="BC1" s="1277"/>
      <c r="BD1" s="1277"/>
      <c r="BE1" s="1277"/>
      <c r="BF1" s="1277"/>
      <c r="BG1" s="1277"/>
      <c r="BH1" s="1277"/>
      <c r="BI1" s="2582"/>
      <c r="BJ1" s="2582"/>
      <c r="BK1" s="2582"/>
      <c r="BL1" s="2582"/>
      <c r="BM1" s="2582"/>
      <c r="BN1" s="2582"/>
      <c r="BO1" s="2582"/>
      <c r="BP1" s="2582"/>
      <c r="BQ1" s="2582"/>
      <c r="BR1" s="2582"/>
      <c r="BS1" s="2582"/>
      <c r="BT1" s="2582"/>
      <c r="BU1" s="2582"/>
      <c r="BV1" s="2582"/>
      <c r="BW1" s="2582"/>
      <c r="BX1" s="1277"/>
      <c r="BY1" s="1277"/>
      <c r="BZ1" s="1277"/>
      <c r="CA1" s="1277"/>
      <c r="CB1" s="1277"/>
      <c r="CC1" s="1277"/>
      <c r="CD1" s="1277"/>
      <c r="CE1" s="1277"/>
      <c r="CF1" s="1277"/>
      <c r="CG1" s="1277"/>
      <c r="CH1" s="1277"/>
      <c r="CI1" s="1277"/>
      <c r="CJ1" s="1277"/>
      <c r="CK1" s="1277"/>
      <c r="CL1" s="1277"/>
      <c r="CM1" s="1277"/>
      <c r="CN1" s="1277"/>
      <c r="CO1" s="1277"/>
      <c r="CP1" s="1277"/>
      <c r="CQ1" s="1277"/>
      <c r="CR1" s="1277"/>
      <c r="CS1" s="1277"/>
      <c r="CT1" s="1277"/>
      <c r="CU1" s="1277"/>
      <c r="CV1" s="1277"/>
      <c r="CW1" s="1277"/>
      <c r="CX1" s="1277"/>
      <c r="CY1" s="1277"/>
      <c r="CZ1" s="1277"/>
      <c r="DA1" s="1277"/>
      <c r="DB1" s="1277"/>
      <c r="DC1" s="1277"/>
      <c r="DD1" s="1277"/>
      <c r="DE1" s="1277"/>
      <c r="DF1" s="1277"/>
      <c r="DG1" s="1277"/>
      <c r="DH1" s="1277"/>
      <c r="DI1" s="1277"/>
      <c r="DJ1" s="1277"/>
      <c r="DK1" s="1277"/>
      <c r="DL1" s="1277"/>
      <c r="DM1" s="1277"/>
      <c r="DN1" s="1277"/>
      <c r="DO1" s="1277"/>
      <c r="DP1" s="1277"/>
      <c r="DQ1" s="1277"/>
      <c r="DR1" s="1277"/>
      <c r="DS1" s="1277"/>
      <c r="DT1" s="1277"/>
      <c r="DU1" s="1277"/>
      <c r="DV1" s="1277"/>
      <c r="DW1" s="1277"/>
      <c r="DX1" s="1277"/>
      <c r="DY1" s="1277"/>
      <c r="DZ1" s="1278"/>
    </row>
    <row r="2" spans="2:131" ht="24.75" customHeight="1">
      <c r="B2" s="1279"/>
      <c r="C2" s="1280"/>
      <c r="D2" s="1280"/>
      <c r="E2" s="1280"/>
      <c r="F2" s="1280"/>
      <c r="G2" s="1280"/>
      <c r="H2" s="1280"/>
      <c r="I2" s="1280"/>
      <c r="J2" s="1280"/>
      <c r="K2" s="1280"/>
      <c r="L2" s="1280"/>
      <c r="M2" s="1280"/>
      <c r="N2" s="1280"/>
      <c r="O2" s="1280"/>
      <c r="P2" s="1280"/>
      <c r="Q2" s="1280"/>
      <c r="R2" s="1280"/>
      <c r="S2" s="1280"/>
      <c r="T2" s="1280"/>
      <c r="U2" s="1280"/>
      <c r="V2" s="1280"/>
      <c r="W2" s="1280"/>
      <c r="X2" s="1280"/>
      <c r="Y2" s="1280"/>
      <c r="Z2" s="1280"/>
      <c r="AA2" s="1280"/>
      <c r="AB2" s="1280"/>
      <c r="AC2" s="1280"/>
      <c r="AD2" s="1280"/>
      <c r="AE2" s="1280"/>
      <c r="AF2" s="1280"/>
      <c r="AG2" s="1280"/>
      <c r="AH2" s="1280"/>
      <c r="AI2" s="1280"/>
      <c r="AJ2" s="1280"/>
      <c r="AK2" s="1280"/>
      <c r="AL2" s="1280"/>
      <c r="AM2" s="1280"/>
      <c r="AN2" s="1280"/>
      <c r="AO2" s="1280"/>
      <c r="AP2" s="1280"/>
      <c r="AQ2" s="1280"/>
      <c r="AR2" s="1280"/>
      <c r="AS2" s="1280"/>
      <c r="AT2" s="1280"/>
      <c r="AU2" s="1280"/>
      <c r="AV2" s="1280"/>
      <c r="AW2" s="1280"/>
      <c r="AX2" s="1280"/>
      <c r="AY2" s="1280"/>
      <c r="AZ2" s="1280"/>
      <c r="BA2" s="1280"/>
      <c r="BB2" s="1280"/>
      <c r="BC2" s="1280"/>
      <c r="BD2" s="1280"/>
      <c r="BE2" s="1280"/>
      <c r="BF2" s="1280"/>
      <c r="BG2" s="1280"/>
      <c r="BH2" s="1280"/>
      <c r="BI2" s="1281"/>
      <c r="BJ2" s="1281"/>
      <c r="BK2" s="1281"/>
      <c r="BL2" s="1281"/>
      <c r="BM2" s="1281"/>
      <c r="BN2" s="1281"/>
      <c r="BO2" s="1281"/>
      <c r="BP2" s="1281"/>
      <c r="BQ2" s="1281"/>
      <c r="BR2" s="1281"/>
      <c r="BS2" s="1281"/>
      <c r="BT2" s="1281"/>
      <c r="BU2" s="1281"/>
      <c r="BV2" s="1281"/>
      <c r="BW2" s="1281"/>
      <c r="BX2" s="1280"/>
      <c r="BY2" s="1280"/>
      <c r="BZ2" s="1280"/>
      <c r="CA2" s="1280"/>
      <c r="CB2" s="1280"/>
      <c r="CC2" s="1280"/>
      <c r="CD2" s="1280"/>
      <c r="CE2" s="1280"/>
      <c r="CF2" s="1280"/>
      <c r="CG2" s="1280"/>
      <c r="CH2" s="1280"/>
      <c r="CI2" s="1280"/>
      <c r="CJ2" s="1280"/>
      <c r="CK2" s="1280"/>
      <c r="CL2" s="1280"/>
      <c r="CM2" s="1280"/>
      <c r="CN2" s="1280"/>
      <c r="CO2" s="1280"/>
      <c r="CP2" s="1280"/>
      <c r="CQ2" s="1280"/>
      <c r="CR2" s="1280"/>
      <c r="CS2" s="1280"/>
      <c r="CT2" s="1280"/>
      <c r="CU2" s="1280"/>
      <c r="CV2" s="1280"/>
      <c r="CW2" s="1280"/>
      <c r="CX2" s="1280"/>
      <c r="CY2" s="1280"/>
      <c r="CZ2" s="1280"/>
      <c r="DA2" s="1280"/>
      <c r="DB2" s="1280"/>
      <c r="DC2" s="1280"/>
      <c r="DD2" s="1280"/>
      <c r="DE2" s="2588" t="str">
        <f>'5 Referencias'!DD2</f>
        <v>ISSFA - 0045</v>
      </c>
      <c r="DF2" s="2589"/>
      <c r="DG2" s="2589"/>
      <c r="DH2" s="2589"/>
      <c r="DI2" s="2589"/>
      <c r="DJ2" s="2589"/>
      <c r="DK2" s="2589"/>
      <c r="DL2" s="2589"/>
      <c r="DM2" s="2589"/>
      <c r="DN2" s="2589"/>
      <c r="DO2" s="2589"/>
      <c r="DP2" s="2589"/>
      <c r="DQ2" s="2589"/>
      <c r="DR2" s="2589"/>
      <c r="DS2" s="2589"/>
      <c r="DT2" s="2589"/>
      <c r="DU2" s="2589"/>
      <c r="DV2" s="2589"/>
      <c r="DW2" s="2589"/>
      <c r="DX2" s="2589"/>
      <c r="DY2" s="2590"/>
      <c r="DZ2" s="1282"/>
    </row>
    <row r="3" spans="2:131" ht="16.5" customHeight="1">
      <c r="B3" s="1279"/>
      <c r="C3" s="1280"/>
      <c r="D3" s="1280"/>
      <c r="E3" s="1280"/>
      <c r="F3" s="1280"/>
      <c r="G3" s="1280"/>
      <c r="H3" s="1280"/>
      <c r="I3" s="1280"/>
      <c r="J3" s="1280"/>
      <c r="K3" s="1280"/>
      <c r="L3" s="1280"/>
      <c r="M3" s="1280"/>
      <c r="N3" s="1280"/>
      <c r="O3" s="1280"/>
      <c r="P3" s="1280"/>
      <c r="Q3" s="1280"/>
      <c r="R3" s="1280"/>
      <c r="S3" s="1280"/>
      <c r="T3" s="1280"/>
      <c r="U3" s="1280"/>
      <c r="V3" s="1280"/>
      <c r="W3" s="1280"/>
      <c r="X3" s="1280"/>
      <c r="Y3" s="1280"/>
      <c r="Z3" s="1280"/>
      <c r="AA3" s="1280"/>
      <c r="AB3" s="1280"/>
      <c r="AC3" s="1280"/>
      <c r="AD3" s="1280"/>
      <c r="AE3" s="1280"/>
      <c r="AF3" s="1280"/>
      <c r="AG3" s="1280"/>
      <c r="AH3" s="1280"/>
      <c r="AI3" s="1280"/>
      <c r="AJ3" s="1280"/>
      <c r="AK3" s="1280"/>
      <c r="AL3" s="1280"/>
      <c r="AM3" s="1280"/>
      <c r="AN3" s="1280"/>
      <c r="AO3" s="1280"/>
      <c r="AP3" s="1280"/>
      <c r="AQ3" s="1280"/>
      <c r="AR3" s="1280"/>
      <c r="AS3" s="1280"/>
      <c r="AT3" s="1280"/>
      <c r="AU3" s="1280"/>
      <c r="AV3" s="1280"/>
      <c r="AW3" s="1280"/>
      <c r="AX3" s="1280"/>
      <c r="AY3" s="1280"/>
      <c r="AZ3" s="1280"/>
      <c r="BA3" s="1280"/>
      <c r="BB3" s="1280"/>
      <c r="BC3" s="1280"/>
      <c r="BD3" s="1280"/>
      <c r="BE3" s="1280"/>
      <c r="BF3" s="1280"/>
      <c r="BG3" s="1280"/>
      <c r="BH3" s="1280"/>
      <c r="BI3" s="1281"/>
      <c r="BJ3" s="1281"/>
      <c r="BK3" s="1281"/>
      <c r="BL3" s="1281"/>
      <c r="BM3" s="1281"/>
      <c r="BN3" s="1281"/>
      <c r="BO3" s="1281"/>
      <c r="BP3" s="1281"/>
      <c r="BQ3" s="1281"/>
      <c r="BR3" s="1281"/>
      <c r="BS3" s="1281"/>
      <c r="BT3" s="1281"/>
      <c r="BU3" s="1281"/>
      <c r="BV3" s="1281"/>
      <c r="BW3" s="1281"/>
      <c r="BX3" s="1280"/>
      <c r="BY3" s="1280"/>
      <c r="BZ3" s="1280"/>
      <c r="CA3" s="1280"/>
      <c r="CB3" s="1280"/>
      <c r="CC3" s="1280"/>
      <c r="CD3" s="1280"/>
      <c r="CE3" s="1280"/>
      <c r="CF3" s="1280"/>
      <c r="CG3" s="1280"/>
      <c r="CH3" s="1280"/>
      <c r="CI3" s="1280"/>
      <c r="CJ3" s="1280"/>
      <c r="CK3" s="1280"/>
      <c r="CL3" s="1280"/>
      <c r="CM3" s="1280"/>
      <c r="CN3" s="1280"/>
      <c r="CO3" s="1280"/>
      <c r="CP3" s="1280"/>
      <c r="CQ3" s="1280"/>
      <c r="CR3" s="1280"/>
      <c r="CS3" s="1280"/>
      <c r="CT3" s="1280"/>
      <c r="CU3" s="1280"/>
      <c r="CV3" s="1280"/>
      <c r="CW3" s="1280"/>
      <c r="CX3" s="1280"/>
      <c r="CY3" s="1280"/>
      <c r="CZ3" s="1280"/>
      <c r="DA3" s="1280"/>
      <c r="DB3" s="1280"/>
      <c r="DC3" s="1280"/>
      <c r="DD3" s="1280"/>
      <c r="DE3" s="1280"/>
      <c r="DF3" s="1280"/>
      <c r="DG3" s="1280"/>
      <c r="DH3" s="1280"/>
      <c r="DI3" s="1280"/>
      <c r="DJ3" s="1280"/>
      <c r="DK3" s="1280"/>
      <c r="DL3" s="1280"/>
      <c r="DM3" s="1280"/>
      <c r="DN3" s="1280"/>
      <c r="DO3" s="1280"/>
      <c r="DP3" s="1280"/>
      <c r="DQ3" s="1280"/>
      <c r="DR3" s="1280"/>
      <c r="DS3" s="1280"/>
      <c r="DT3" s="1280"/>
      <c r="DU3" s="1280"/>
      <c r="DV3" s="1280"/>
      <c r="DW3" s="1280"/>
      <c r="DX3" s="1280"/>
      <c r="DY3" s="1280"/>
      <c r="DZ3" s="1282"/>
    </row>
    <row r="4" spans="2:131" ht="23.25" customHeight="1">
      <c r="B4" s="1283"/>
      <c r="C4" s="2583" t="s">
        <v>322</v>
      </c>
      <c r="D4" s="2584"/>
      <c r="E4" s="2584"/>
      <c r="F4" s="2584"/>
      <c r="G4" s="2584"/>
      <c r="H4" s="2584"/>
      <c r="I4" s="2584"/>
      <c r="J4" s="2584"/>
      <c r="K4" s="2584"/>
      <c r="L4" s="2584"/>
      <c r="M4" s="2584"/>
      <c r="N4" s="2584"/>
      <c r="O4" s="2584"/>
      <c r="P4" s="2584"/>
      <c r="Q4" s="2584"/>
      <c r="R4" s="2584"/>
      <c r="S4" s="2584"/>
      <c r="T4" s="2584"/>
      <c r="U4" s="2584"/>
      <c r="V4" s="2584"/>
      <c r="W4" s="2584"/>
      <c r="X4" s="2584"/>
      <c r="Y4" s="2584"/>
      <c r="Z4" s="2584"/>
      <c r="AA4" s="2584"/>
      <c r="AB4" s="2584"/>
      <c r="AC4" s="2584"/>
      <c r="AD4" s="2584"/>
      <c r="AE4" s="2584"/>
      <c r="AF4" s="2584"/>
      <c r="AG4" s="2584"/>
      <c r="AH4" s="2584"/>
      <c r="AI4" s="2584"/>
      <c r="AJ4" s="2584"/>
      <c r="AK4" s="2584"/>
      <c r="AL4" s="2584"/>
      <c r="AM4" s="2584"/>
      <c r="AN4" s="2584"/>
      <c r="AO4" s="2584"/>
      <c r="AP4" s="2584"/>
      <c r="AQ4" s="2584"/>
      <c r="AR4" s="2584"/>
      <c r="AS4" s="2584"/>
      <c r="AT4" s="2584"/>
      <c r="AU4" s="2584"/>
      <c r="AV4" s="2584"/>
      <c r="AW4" s="2584"/>
      <c r="AX4" s="2584"/>
      <c r="AY4" s="2584"/>
      <c r="AZ4" s="2584"/>
      <c r="BA4" s="2584"/>
      <c r="BB4" s="2584"/>
      <c r="BC4" s="2584"/>
      <c r="BD4" s="2584"/>
      <c r="BE4" s="2584"/>
      <c r="BF4" s="2584"/>
      <c r="BG4" s="2584"/>
      <c r="BH4" s="2584"/>
      <c r="BI4" s="2584"/>
      <c r="BJ4" s="2584"/>
      <c r="BK4" s="2584"/>
      <c r="BL4" s="2584"/>
      <c r="BM4" s="2584"/>
      <c r="BN4" s="2584"/>
      <c r="BO4" s="2584"/>
      <c r="BP4" s="2584"/>
      <c r="BQ4" s="2584"/>
      <c r="BR4" s="2584"/>
      <c r="BS4" s="2584"/>
      <c r="BT4" s="2584"/>
      <c r="BU4" s="2584"/>
      <c r="BV4" s="2584"/>
      <c r="BW4" s="2584"/>
      <c r="BX4" s="2584"/>
      <c r="BY4" s="2584"/>
      <c r="BZ4" s="2584"/>
      <c r="CA4" s="2584"/>
      <c r="CB4" s="2584"/>
      <c r="CC4" s="2584"/>
      <c r="CD4" s="2584"/>
      <c r="CE4" s="2584"/>
      <c r="CF4" s="2584"/>
      <c r="CG4" s="2584"/>
      <c r="CH4" s="2584"/>
      <c r="CI4" s="2584"/>
      <c r="CJ4" s="2584"/>
      <c r="CK4" s="2584"/>
      <c r="CL4" s="2584"/>
      <c r="CM4" s="2584"/>
      <c r="CN4" s="2584"/>
      <c r="CO4" s="2584"/>
      <c r="CP4" s="2584"/>
      <c r="CQ4" s="2584"/>
      <c r="CR4" s="2584"/>
      <c r="CS4" s="2584"/>
      <c r="CT4" s="2584"/>
      <c r="CU4" s="2584"/>
      <c r="CV4" s="2584"/>
      <c r="CW4" s="2584"/>
      <c r="CX4" s="2584"/>
      <c r="CY4" s="2584"/>
      <c r="CZ4" s="2584"/>
      <c r="DA4" s="2584"/>
      <c r="DB4" s="2584"/>
      <c r="DC4" s="2584"/>
      <c r="DD4" s="2584"/>
      <c r="DE4" s="2584"/>
      <c r="DF4" s="2584"/>
      <c r="DG4" s="2584"/>
      <c r="DH4" s="2584"/>
      <c r="DI4" s="2584"/>
      <c r="DJ4" s="2584"/>
      <c r="DK4" s="2584"/>
      <c r="DL4" s="2584"/>
      <c r="DM4" s="2584"/>
      <c r="DN4" s="2584"/>
      <c r="DO4" s="2584"/>
      <c r="DP4" s="2584"/>
      <c r="DQ4" s="2584"/>
      <c r="DR4" s="2584"/>
      <c r="DS4" s="2584"/>
      <c r="DT4" s="2584"/>
      <c r="DU4" s="2584"/>
      <c r="DV4" s="2584"/>
      <c r="DW4" s="2584"/>
      <c r="DX4" s="2584"/>
      <c r="DY4" s="2585"/>
      <c r="DZ4" s="1284"/>
    </row>
    <row r="5" spans="2:131" ht="12" customHeight="1">
      <c r="B5" s="1279"/>
      <c r="C5" s="1280"/>
      <c r="D5" s="1280"/>
      <c r="E5" s="1280"/>
      <c r="F5" s="1280"/>
      <c r="G5" s="1280"/>
      <c r="H5" s="1280"/>
      <c r="I5" s="1280"/>
      <c r="J5" s="1280"/>
      <c r="K5" s="1280"/>
      <c r="L5" s="1280"/>
      <c r="M5" s="1280"/>
      <c r="N5" s="1280"/>
      <c r="O5" s="1280"/>
      <c r="P5" s="1280"/>
      <c r="Q5" s="1280"/>
      <c r="R5" s="1280"/>
      <c r="S5" s="1280"/>
      <c r="T5" s="1280"/>
      <c r="U5" s="1280"/>
      <c r="V5" s="1280"/>
      <c r="W5" s="1280"/>
      <c r="X5" s="1280"/>
      <c r="Y5" s="1280"/>
      <c r="Z5" s="1280"/>
      <c r="AA5" s="1280"/>
      <c r="AB5" s="1280"/>
      <c r="AC5" s="1280"/>
      <c r="AD5" s="1280"/>
      <c r="AE5" s="1280"/>
      <c r="AF5" s="1280"/>
      <c r="AG5" s="1280"/>
      <c r="AH5" s="1280"/>
      <c r="AI5" s="1280"/>
      <c r="AJ5" s="1280"/>
      <c r="AK5" s="1280"/>
      <c r="AL5" s="1280"/>
      <c r="AM5" s="1280"/>
      <c r="AN5" s="1280"/>
      <c r="AO5" s="1280"/>
      <c r="AP5" s="1280"/>
      <c r="AQ5" s="1280"/>
      <c r="AR5" s="1280"/>
      <c r="AS5" s="1280"/>
      <c r="AT5" s="1280"/>
      <c r="AU5" s="1280"/>
      <c r="AV5" s="1280"/>
      <c r="AW5" s="1280"/>
      <c r="AX5" s="1280"/>
      <c r="AY5" s="1280"/>
      <c r="AZ5" s="1280"/>
      <c r="BA5" s="1280"/>
      <c r="BB5" s="1280"/>
      <c r="BC5" s="1280"/>
      <c r="BD5" s="1280"/>
      <c r="BE5" s="1280"/>
      <c r="BF5" s="1280"/>
      <c r="BG5" s="1280"/>
      <c r="BH5" s="1280"/>
      <c r="BI5" s="1280"/>
      <c r="BJ5" s="1280"/>
      <c r="BK5" s="1280"/>
      <c r="BL5" s="1280"/>
      <c r="BM5" s="1280"/>
      <c r="BN5" s="1280"/>
      <c r="BO5" s="1280"/>
      <c r="BP5" s="1280"/>
      <c r="BQ5" s="1280"/>
      <c r="BR5" s="1280"/>
      <c r="BS5" s="1280"/>
      <c r="BT5" s="1280"/>
      <c r="BU5" s="1280"/>
      <c r="BV5" s="1280"/>
      <c r="BW5" s="1280"/>
      <c r="BX5" s="1280"/>
      <c r="BY5" s="1280"/>
      <c r="BZ5" s="1280"/>
      <c r="CA5" s="1280"/>
      <c r="CB5" s="1280"/>
      <c r="CC5" s="1280"/>
      <c r="CD5" s="1280"/>
      <c r="CE5" s="1280"/>
      <c r="CF5" s="1280"/>
      <c r="CG5" s="1280"/>
      <c r="CH5" s="1280"/>
      <c r="CI5" s="1280"/>
      <c r="CJ5" s="1280"/>
      <c r="CK5" s="1280"/>
      <c r="CL5" s="1280"/>
      <c r="CM5" s="1280"/>
      <c r="CN5" s="1280"/>
      <c r="CO5" s="1280"/>
      <c r="CP5" s="1280"/>
      <c r="CQ5" s="1280"/>
      <c r="CR5" s="1280"/>
      <c r="CS5" s="1280"/>
      <c r="CT5" s="1280"/>
      <c r="CU5" s="1280"/>
      <c r="CV5" s="1280"/>
      <c r="CW5" s="1280"/>
      <c r="CX5" s="1280"/>
      <c r="CY5" s="1280"/>
      <c r="CZ5" s="1280"/>
      <c r="DA5" s="1280"/>
      <c r="DB5" s="1280"/>
      <c r="DC5" s="1280"/>
      <c r="DD5" s="1280"/>
      <c r="DE5" s="1280"/>
      <c r="DF5" s="1280"/>
      <c r="DG5" s="1280"/>
      <c r="DH5" s="1280"/>
      <c r="DI5" s="1280"/>
      <c r="DJ5" s="1280"/>
      <c r="DK5" s="1280"/>
      <c r="DL5" s="1280"/>
      <c r="DM5" s="1280"/>
      <c r="DN5" s="1280"/>
      <c r="DO5" s="1280"/>
      <c r="DP5" s="1280"/>
      <c r="DQ5" s="1280"/>
      <c r="DR5" s="1280"/>
      <c r="DS5" s="1280"/>
      <c r="DT5" s="1280"/>
      <c r="DU5" s="1280"/>
      <c r="DV5" s="1280"/>
      <c r="DW5" s="1280"/>
      <c r="DX5" s="1280"/>
      <c r="DY5" s="1280"/>
      <c r="DZ5" s="1285"/>
    </row>
    <row r="6" spans="2:131" ht="19.5" customHeight="1">
      <c r="B6" s="1279"/>
      <c r="C6" s="2591" t="s">
        <v>517</v>
      </c>
      <c r="D6" s="2592"/>
      <c r="E6" s="2592"/>
      <c r="F6" s="2592"/>
      <c r="G6" s="2592"/>
      <c r="H6" s="2592"/>
      <c r="I6" s="2592"/>
      <c r="J6" s="2592"/>
      <c r="K6" s="2592"/>
      <c r="L6" s="2592"/>
      <c r="M6" s="2592"/>
      <c r="N6" s="2592"/>
      <c r="O6" s="2592"/>
      <c r="P6" s="2592"/>
      <c r="Q6" s="2592"/>
      <c r="R6" s="2592"/>
      <c r="S6" s="2592"/>
      <c r="T6" s="2592"/>
      <c r="U6" s="2592"/>
      <c r="V6" s="2592"/>
      <c r="W6" s="2592"/>
      <c r="X6" s="2592"/>
      <c r="Y6" s="2592"/>
      <c r="Z6" s="2592"/>
      <c r="AA6" s="2592"/>
      <c r="AB6" s="2592"/>
      <c r="AC6" s="2592"/>
      <c r="AD6" s="2592"/>
      <c r="AE6" s="2592"/>
      <c r="AF6" s="2592"/>
      <c r="AG6" s="2592"/>
      <c r="AH6" s="2592"/>
      <c r="AI6" s="2592"/>
      <c r="AJ6" s="2592"/>
      <c r="AK6" s="2592"/>
      <c r="AL6" s="2592"/>
      <c r="AM6" s="2592"/>
      <c r="AN6" s="2592"/>
      <c r="AO6" s="2592"/>
      <c r="AP6" s="2593"/>
      <c r="AQ6" s="2594" t="s">
        <v>518</v>
      </c>
      <c r="AR6" s="2595"/>
      <c r="AS6" s="2595"/>
      <c r="AT6" s="2595"/>
      <c r="AU6" s="2595"/>
      <c r="AV6" s="2595"/>
      <c r="AW6" s="2595"/>
      <c r="AX6" s="2595"/>
      <c r="AY6" s="2595"/>
      <c r="AZ6" s="2595"/>
      <c r="BA6" s="2595"/>
      <c r="BB6" s="2595"/>
      <c r="BC6" s="2595"/>
      <c r="BD6" s="2595"/>
      <c r="BE6" s="2595"/>
      <c r="BF6" s="2595"/>
      <c r="BG6" s="2595"/>
      <c r="BH6" s="2595"/>
      <c r="BI6" s="2595"/>
      <c r="BJ6" s="2595"/>
      <c r="BK6" s="2595"/>
      <c r="BL6" s="2595"/>
      <c r="BM6" s="2595"/>
      <c r="BN6" s="2595"/>
      <c r="BO6" s="2595"/>
      <c r="BP6" s="2595"/>
      <c r="BQ6" s="2595"/>
      <c r="BR6" s="2595"/>
      <c r="BS6" s="2595"/>
      <c r="BT6" s="2595"/>
      <c r="BU6" s="2595"/>
      <c r="BV6" s="2595"/>
      <c r="BW6" s="2595"/>
      <c r="BX6" s="2595"/>
      <c r="BY6" s="2595"/>
      <c r="BZ6" s="2595"/>
      <c r="CA6" s="2595"/>
      <c r="CB6" s="2595"/>
      <c r="CC6" s="2595"/>
      <c r="CD6" s="2595"/>
      <c r="CE6" s="2595"/>
      <c r="CF6" s="2595"/>
      <c r="CG6" s="2595"/>
      <c r="CH6" s="2595"/>
      <c r="CI6" s="2595"/>
      <c r="CJ6" s="2595"/>
      <c r="CK6" s="2595"/>
      <c r="CL6" s="2595"/>
      <c r="CM6" s="2595"/>
      <c r="CN6" s="2595"/>
      <c r="CO6" s="2595"/>
      <c r="CP6" s="2595"/>
      <c r="CQ6" s="2595"/>
      <c r="CR6" s="2595"/>
      <c r="CS6" s="2595"/>
      <c r="CT6" s="2595"/>
      <c r="CU6" s="2595"/>
      <c r="CV6" s="2595"/>
      <c r="CW6" s="2595"/>
      <c r="CX6" s="2595"/>
      <c r="CY6" s="2595"/>
      <c r="CZ6" s="2595"/>
      <c r="DA6" s="2595"/>
      <c r="DB6" s="2595"/>
      <c r="DC6" s="2595"/>
      <c r="DD6" s="2595"/>
      <c r="DE6" s="2595"/>
      <c r="DF6" s="2595"/>
      <c r="DG6" s="2595"/>
      <c r="DH6" s="2595"/>
      <c r="DI6" s="2595"/>
      <c r="DJ6" s="2595"/>
      <c r="DK6" s="2595"/>
      <c r="DL6" s="2595"/>
      <c r="DM6" s="2595"/>
      <c r="DN6" s="2595"/>
      <c r="DO6" s="2595"/>
      <c r="DP6" s="2595"/>
      <c r="DQ6" s="2595"/>
      <c r="DR6" s="2595"/>
      <c r="DS6" s="2595"/>
      <c r="DT6" s="2595"/>
      <c r="DU6" s="2595"/>
      <c r="DV6" s="2595"/>
      <c r="DW6" s="2595"/>
      <c r="DX6" s="2595"/>
      <c r="DY6" s="2596"/>
      <c r="DZ6" s="1285"/>
    </row>
    <row r="7" spans="2:131" ht="12.75" customHeight="1">
      <c r="B7" s="1279"/>
      <c r="C7" s="1130"/>
      <c r="D7" s="1130"/>
      <c r="E7" s="1130"/>
      <c r="F7" s="1130"/>
      <c r="G7" s="1130"/>
      <c r="H7" s="1130"/>
      <c r="I7" s="1130"/>
      <c r="J7" s="1130"/>
      <c r="K7" s="1130"/>
      <c r="L7" s="1130"/>
      <c r="M7" s="1130"/>
      <c r="N7" s="1130"/>
      <c r="O7" s="1130"/>
      <c r="P7" s="1130"/>
      <c r="Q7" s="1130"/>
      <c r="R7" s="1130"/>
      <c r="S7" s="1130"/>
      <c r="T7" s="1130"/>
      <c r="U7" s="1130"/>
      <c r="V7" s="1130"/>
      <c r="W7" s="1130"/>
      <c r="X7" s="1130"/>
      <c r="Y7" s="1130"/>
      <c r="Z7" s="1130"/>
      <c r="AA7" s="1130"/>
      <c r="AB7" s="1130"/>
      <c r="AC7" s="1130"/>
      <c r="AD7" s="1130"/>
      <c r="AE7" s="1130"/>
      <c r="AF7" s="1130"/>
      <c r="AG7" s="1130"/>
      <c r="AH7" s="1130"/>
      <c r="AI7" s="1130"/>
      <c r="AJ7" s="1130"/>
      <c r="AK7" s="1130"/>
      <c r="AL7" s="1130"/>
      <c r="AM7" s="1130"/>
      <c r="AN7" s="1130"/>
      <c r="AO7" s="1130"/>
      <c r="AP7" s="1130"/>
      <c r="AQ7" s="1130"/>
      <c r="AR7" s="1130"/>
      <c r="AS7" s="1130"/>
      <c r="AT7" s="1130"/>
      <c r="AU7" s="1130"/>
      <c r="AV7" s="1130"/>
      <c r="AW7" s="1130"/>
      <c r="AX7" s="1130"/>
      <c r="AY7" s="1130"/>
      <c r="AZ7" s="1130"/>
      <c r="BA7" s="1130"/>
      <c r="BB7" s="1130"/>
      <c r="BC7" s="1130"/>
      <c r="BD7" s="1130"/>
      <c r="BE7" s="1130"/>
      <c r="BF7" s="1130"/>
      <c r="BG7" s="1130"/>
      <c r="BH7" s="1130"/>
      <c r="BI7" s="1130"/>
      <c r="BJ7" s="1130"/>
      <c r="BK7" s="1130"/>
      <c r="BL7" s="1130"/>
      <c r="BM7" s="1130"/>
      <c r="BN7" s="1130"/>
      <c r="BO7" s="1130"/>
      <c r="BP7" s="1130"/>
      <c r="BQ7" s="1130"/>
      <c r="BR7" s="1130"/>
      <c r="BS7" s="1130"/>
      <c r="BT7" s="1130"/>
      <c r="BU7" s="1130"/>
      <c r="BV7" s="1130"/>
      <c r="BW7" s="1130"/>
      <c r="BX7" s="1130"/>
      <c r="BY7" s="1130"/>
      <c r="BZ7" s="1130"/>
      <c r="CA7" s="1130"/>
      <c r="CB7" s="1130"/>
      <c r="CC7" s="1130"/>
      <c r="CD7" s="1130"/>
      <c r="CE7" s="1130"/>
      <c r="CF7" s="1130"/>
      <c r="CG7" s="1130"/>
      <c r="CH7" s="1130"/>
      <c r="CI7" s="1130"/>
      <c r="CJ7" s="1130"/>
      <c r="CK7" s="1130"/>
      <c r="CL7" s="1130"/>
      <c r="CM7" s="1130"/>
      <c r="CN7" s="1130"/>
      <c r="CO7" s="1130"/>
      <c r="CP7" s="1130"/>
      <c r="CQ7" s="1130"/>
      <c r="CR7" s="1130"/>
      <c r="CS7" s="1130"/>
      <c r="CT7" s="1130"/>
      <c r="CU7" s="1130"/>
      <c r="CV7" s="1130"/>
      <c r="CW7" s="1130"/>
      <c r="CX7" s="1130"/>
      <c r="CY7" s="1130"/>
      <c r="CZ7" s="1130"/>
      <c r="DA7" s="1130"/>
      <c r="DB7" s="1130"/>
      <c r="DC7" s="1130"/>
      <c r="DD7" s="1130"/>
      <c r="DE7" s="1130"/>
      <c r="DF7" s="1130"/>
      <c r="DG7" s="1130"/>
      <c r="DH7" s="1130"/>
      <c r="DI7" s="1130"/>
      <c r="DJ7" s="1130"/>
      <c r="DK7" s="1130"/>
      <c r="DL7" s="1130"/>
      <c r="DM7" s="1130"/>
      <c r="DN7" s="1130"/>
      <c r="DO7" s="1130"/>
      <c r="DP7" s="1130"/>
      <c r="DQ7" s="1130"/>
      <c r="DR7" s="1130"/>
      <c r="DS7" s="1130"/>
      <c r="DT7" s="1130"/>
      <c r="DU7" s="1130"/>
      <c r="DV7" s="1130"/>
      <c r="DW7" s="1130"/>
      <c r="DX7" s="1130"/>
      <c r="DY7" s="1130"/>
      <c r="DZ7" s="1285"/>
    </row>
    <row r="8" spans="2:131" ht="24" customHeight="1">
      <c r="B8" s="1279"/>
      <c r="C8" s="2597" t="s">
        <v>329</v>
      </c>
      <c r="D8" s="2598"/>
      <c r="E8" s="2598"/>
      <c r="F8" s="2598"/>
      <c r="G8" s="2598"/>
      <c r="H8" s="2598"/>
      <c r="I8" s="2598"/>
      <c r="J8" s="2598"/>
      <c r="K8" s="2598"/>
      <c r="L8" s="2598"/>
      <c r="M8" s="2598"/>
      <c r="N8" s="2598"/>
      <c r="O8" s="2598"/>
      <c r="P8" s="2598"/>
      <c r="Q8" s="2598"/>
      <c r="R8" s="2598"/>
      <c r="S8" s="2598"/>
      <c r="T8" s="2598"/>
      <c r="U8" s="2598"/>
      <c r="V8" s="2598"/>
      <c r="W8" s="2598"/>
      <c r="X8" s="2598"/>
      <c r="Y8" s="2598"/>
      <c r="Z8" s="2598"/>
      <c r="AA8" s="2598"/>
      <c r="AB8" s="2599"/>
      <c r="AC8" s="2599"/>
      <c r="AD8" s="2599"/>
      <c r="AE8" s="2599"/>
      <c r="AF8" s="2599"/>
      <c r="AG8" s="2599"/>
      <c r="AH8" s="2599"/>
      <c r="AI8" s="2599"/>
      <c r="AJ8" s="2599"/>
      <c r="AK8" s="2599"/>
      <c r="AL8" s="2599"/>
      <c r="AM8" s="2599"/>
      <c r="AN8" s="2599"/>
      <c r="AO8" s="2599"/>
      <c r="AP8" s="2599"/>
      <c r="AQ8" s="2599"/>
      <c r="AR8" s="2599"/>
      <c r="AS8" s="2599"/>
      <c r="AT8" s="2599"/>
      <c r="AU8" s="2599"/>
      <c r="AV8" s="2599"/>
      <c r="AW8" s="2599"/>
      <c r="AX8" s="2599"/>
      <c r="AY8" s="2599"/>
      <c r="AZ8" s="2599"/>
      <c r="BA8" s="2599"/>
      <c r="BB8" s="2599"/>
      <c r="BC8" s="2599"/>
      <c r="BD8" s="2599"/>
      <c r="BE8" s="2599"/>
      <c r="BF8" s="2599"/>
      <c r="BG8" s="2599"/>
      <c r="BH8" s="2599"/>
      <c r="BI8" s="2599"/>
      <c r="BJ8" s="2599"/>
      <c r="BK8" s="2599"/>
      <c r="BL8" s="2599"/>
      <c r="BM8" s="2599"/>
      <c r="BN8" s="2599"/>
      <c r="BO8" s="2599"/>
      <c r="BP8" s="2599"/>
      <c r="BQ8" s="2599"/>
      <c r="BR8" s="2599"/>
      <c r="BS8" s="2599"/>
      <c r="BT8" s="2599"/>
      <c r="BU8" s="2599"/>
      <c r="BV8" s="2599"/>
      <c r="BW8" s="2599"/>
      <c r="BX8" s="2599"/>
      <c r="BY8" s="2599"/>
      <c r="BZ8" s="2599"/>
      <c r="CA8" s="2599"/>
      <c r="CB8" s="2599"/>
      <c r="CC8" s="2599"/>
      <c r="CD8" s="2599"/>
      <c r="CE8" s="2599"/>
      <c r="CF8" s="2599"/>
      <c r="CG8" s="2599"/>
      <c r="CH8" s="2599"/>
      <c r="CI8" s="2599"/>
      <c r="CJ8" s="2599"/>
      <c r="CK8" s="2599"/>
      <c r="CL8" s="2599"/>
      <c r="CM8" s="2599"/>
      <c r="CN8" s="2599"/>
      <c r="CO8" s="2599"/>
      <c r="CP8" s="2599"/>
      <c r="CQ8" s="2599"/>
      <c r="CR8" s="2599"/>
      <c r="CS8" s="2599"/>
      <c r="CT8" s="2599"/>
      <c r="CU8" s="2599"/>
      <c r="CV8" s="2599"/>
      <c r="CW8" s="2599"/>
      <c r="CX8" s="2599"/>
      <c r="CY8" s="2599"/>
      <c r="CZ8" s="2599"/>
      <c r="DA8" s="2599"/>
      <c r="DB8" s="2599"/>
      <c r="DC8" s="2599"/>
      <c r="DD8" s="2599"/>
      <c r="DE8" s="2599"/>
      <c r="DF8" s="2599"/>
      <c r="DG8" s="2599"/>
      <c r="DH8" s="2599"/>
      <c r="DI8" s="2599"/>
      <c r="DJ8" s="2599"/>
      <c r="DK8" s="2599"/>
      <c r="DL8" s="2599"/>
      <c r="DM8" s="2599"/>
      <c r="DN8" s="2599"/>
      <c r="DO8" s="2599"/>
      <c r="DP8" s="2599"/>
      <c r="DQ8" s="2599"/>
      <c r="DR8" s="2599"/>
      <c r="DS8" s="2599"/>
      <c r="DT8" s="2599"/>
      <c r="DU8" s="2599"/>
      <c r="DV8" s="2599"/>
      <c r="DW8" s="2599"/>
      <c r="DX8" s="2599"/>
      <c r="DY8" s="2599"/>
      <c r="DZ8" s="1285"/>
    </row>
    <row r="9" spans="2:131" s="1295" customFormat="1" ht="13.5" customHeight="1">
      <c r="B9" s="1286"/>
      <c r="C9" s="2586"/>
      <c r="D9" s="2586"/>
      <c r="E9" s="2586"/>
      <c r="F9" s="2586"/>
      <c r="G9" s="2586"/>
      <c r="H9" s="2586"/>
      <c r="I9" s="2586"/>
      <c r="J9" s="2586"/>
      <c r="K9" s="2586"/>
      <c r="L9" s="2586"/>
      <c r="M9" s="2586"/>
      <c r="N9" s="2586"/>
      <c r="O9" s="2586"/>
      <c r="P9" s="2586"/>
      <c r="Q9" s="2586"/>
      <c r="R9" s="2586"/>
      <c r="S9" s="2586"/>
      <c r="T9" s="2586"/>
      <c r="U9" s="2586"/>
      <c r="V9" s="2586"/>
      <c r="W9" s="2586"/>
      <c r="X9" s="2586"/>
      <c r="Y9" s="2586"/>
      <c r="Z9" s="2586"/>
      <c r="AA9" s="2586"/>
      <c r="AB9" s="2586"/>
      <c r="AC9" s="2586"/>
      <c r="AD9" s="2586"/>
      <c r="AE9" s="2586"/>
      <c r="AF9" s="2586"/>
      <c r="AG9" s="2586"/>
      <c r="AH9" s="2586"/>
      <c r="AI9" s="2586"/>
      <c r="AJ9" s="2586"/>
      <c r="AK9" s="2586"/>
      <c r="AL9" s="2586"/>
      <c r="AM9" s="2586"/>
      <c r="AN9" s="2586"/>
      <c r="AO9" s="2586"/>
      <c r="AP9" s="2586"/>
      <c r="AQ9" s="2586"/>
      <c r="AR9" s="2586"/>
      <c r="AS9" s="2586"/>
      <c r="AT9" s="2586"/>
      <c r="AU9" s="2586"/>
      <c r="AV9" s="2586"/>
      <c r="AW9" s="2586"/>
      <c r="AX9" s="2586"/>
      <c r="AY9" s="2586"/>
      <c r="AZ9" s="2586"/>
      <c r="BA9" s="2586"/>
      <c r="BB9" s="2586"/>
      <c r="BC9" s="2586"/>
      <c r="BD9" s="2586"/>
      <c r="BE9" s="2586"/>
      <c r="BF9" s="2586"/>
      <c r="BG9" s="2586"/>
      <c r="BH9" s="2586"/>
      <c r="BI9" s="2586"/>
      <c r="BJ9" s="2586"/>
      <c r="BK9" s="2586"/>
      <c r="BL9" s="2586"/>
      <c r="BM9" s="2586"/>
      <c r="BN9" s="2586"/>
      <c r="BO9" s="2586"/>
      <c r="BP9" s="2586"/>
      <c r="BQ9" s="2586"/>
      <c r="BR9" s="2586"/>
      <c r="BS9" s="2586"/>
      <c r="BT9" s="2586"/>
      <c r="BU9" s="2586"/>
      <c r="BV9" s="2586"/>
      <c r="BW9" s="2586"/>
      <c r="BX9" s="2586"/>
      <c r="BY9" s="2586"/>
      <c r="BZ9" s="2586"/>
      <c r="CA9" s="2586"/>
      <c r="CB9" s="2586"/>
      <c r="CC9" s="2586"/>
      <c r="CD9" s="2586"/>
      <c r="CE9" s="2586"/>
      <c r="CF9" s="2586"/>
      <c r="CG9" s="2586"/>
      <c r="CH9" s="2586"/>
      <c r="CI9" s="2586"/>
      <c r="CJ9" s="2586"/>
      <c r="CK9" s="2586"/>
      <c r="CL9" s="2586"/>
      <c r="CM9" s="2586"/>
      <c r="CN9" s="2586"/>
      <c r="CO9" s="2586"/>
      <c r="CP9" s="2586"/>
      <c r="CQ9" s="2586"/>
      <c r="CR9" s="2586"/>
      <c r="CS9" s="2586"/>
      <c r="CT9" s="2586"/>
      <c r="CU9" s="2586"/>
      <c r="CV9" s="2586"/>
      <c r="CW9" s="2586"/>
      <c r="CX9" s="2586"/>
      <c r="CY9" s="2586"/>
      <c r="CZ9" s="2586"/>
      <c r="DA9" s="2586"/>
      <c r="DB9" s="2586"/>
      <c r="DC9" s="2586"/>
      <c r="DD9" s="2586"/>
      <c r="DE9" s="2586"/>
      <c r="DF9" s="2586"/>
      <c r="DG9" s="2586"/>
      <c r="DH9" s="2586"/>
      <c r="DI9" s="2586"/>
      <c r="DJ9" s="2586"/>
      <c r="DK9" s="2586"/>
      <c r="DL9" s="2586"/>
      <c r="DM9" s="2586"/>
      <c r="DN9" s="2586"/>
      <c r="DO9" s="2586"/>
      <c r="DP9" s="2586"/>
      <c r="DQ9" s="2586"/>
      <c r="DR9" s="2586"/>
      <c r="DS9" s="2586"/>
      <c r="DT9" s="2586"/>
      <c r="DU9" s="2586"/>
      <c r="DV9" s="2586"/>
      <c r="DW9" s="2586"/>
      <c r="DX9" s="2586"/>
      <c r="DY9" s="2586"/>
      <c r="DZ9" s="1287"/>
    </row>
    <row r="10" spans="2:131" ht="22.5" customHeight="1">
      <c r="B10" s="1279"/>
      <c r="C10" s="1288" t="s">
        <v>858</v>
      </c>
      <c r="D10" s="1289"/>
      <c r="E10" s="1289"/>
      <c r="F10" s="1289"/>
      <c r="G10" s="1289"/>
      <c r="H10" s="1289"/>
      <c r="I10" s="1289"/>
      <c r="J10" s="1289"/>
      <c r="K10" s="1289"/>
      <c r="L10" s="1289"/>
      <c r="M10" s="1289"/>
      <c r="N10" s="1289"/>
      <c r="O10" s="1289"/>
      <c r="P10" s="1289"/>
      <c r="Q10" s="1289"/>
      <c r="R10" s="1289"/>
      <c r="S10" s="1289"/>
      <c r="T10" s="1289"/>
      <c r="U10" s="1289"/>
      <c r="V10" s="1289"/>
      <c r="W10" s="1289"/>
      <c r="X10" s="1289"/>
      <c r="Y10" s="1289"/>
      <c r="Z10" s="1289"/>
      <c r="AA10" s="1289"/>
      <c r="AB10" s="1289"/>
      <c r="AC10" s="1289"/>
      <c r="AD10" s="1289"/>
      <c r="AE10" s="1289"/>
      <c r="AF10" s="1289"/>
      <c r="AG10" s="1289"/>
      <c r="AH10" s="1289"/>
      <c r="AI10" s="1289"/>
      <c r="AJ10" s="1289"/>
      <c r="AK10" s="1289"/>
      <c r="AL10" s="1289"/>
      <c r="AM10" s="1289"/>
      <c r="AN10" s="1289"/>
      <c r="AO10" s="1289"/>
      <c r="AP10" s="1289"/>
      <c r="AQ10" s="1289"/>
      <c r="AR10" s="1289"/>
      <c r="AS10" s="1289"/>
      <c r="AT10" s="1289"/>
      <c r="AU10" s="1289"/>
      <c r="AV10" s="1289"/>
      <c r="AW10" s="1289"/>
      <c r="AX10" s="1289"/>
      <c r="AY10" s="1289"/>
      <c r="AZ10" s="1289"/>
      <c r="BA10" s="1289"/>
      <c r="BB10" s="1289"/>
      <c r="BC10" s="1289"/>
      <c r="BD10" s="1289"/>
      <c r="BE10" s="1289"/>
      <c r="BF10" s="1289"/>
      <c r="BG10" s="1289"/>
      <c r="BH10" s="1289"/>
      <c r="BI10" s="1289"/>
      <c r="BJ10" s="1289"/>
      <c r="BK10" s="1289"/>
      <c r="BL10" s="1289"/>
      <c r="BM10" s="1289"/>
      <c r="BN10" s="1289"/>
      <c r="BO10" s="1289"/>
      <c r="BP10" s="1289"/>
      <c r="BQ10" s="1289"/>
      <c r="BR10" s="1289"/>
      <c r="BS10" s="1289"/>
      <c r="BT10" s="1289"/>
      <c r="BU10" s="1289"/>
      <c r="BV10" s="1289"/>
      <c r="BW10" s="1289"/>
      <c r="BX10" s="1289"/>
      <c r="BY10" s="1289"/>
      <c r="BZ10" s="1289"/>
      <c r="CA10" s="1289"/>
      <c r="CB10" s="1289"/>
      <c r="CC10" s="1289"/>
      <c r="CD10" s="1289"/>
      <c r="CE10" s="1289"/>
      <c r="CF10" s="1289"/>
      <c r="CG10" s="1289"/>
      <c r="CH10" s="1289"/>
      <c r="CI10" s="1289"/>
      <c r="CJ10" s="1289"/>
      <c r="CK10" s="1289"/>
      <c r="CL10" s="1289"/>
      <c r="CM10" s="1289"/>
      <c r="CN10" s="1289"/>
      <c r="CO10" s="1289"/>
      <c r="CP10" s="1289"/>
      <c r="CQ10" s="1289"/>
      <c r="CR10" s="1289"/>
      <c r="CS10" s="1289"/>
      <c r="CT10" s="1289"/>
      <c r="CU10" s="1289"/>
      <c r="CV10" s="1289"/>
      <c r="CW10" s="1289"/>
      <c r="CX10" s="1289"/>
      <c r="CY10" s="1289"/>
      <c r="CZ10" s="1289"/>
      <c r="DA10" s="1289"/>
      <c r="DB10" s="1289"/>
      <c r="DC10" s="1289"/>
      <c r="DD10" s="1289"/>
      <c r="DE10" s="1289"/>
      <c r="DF10" s="1289"/>
      <c r="DG10" s="1289"/>
      <c r="DH10" s="1289"/>
      <c r="DI10" s="1289"/>
      <c r="DJ10" s="1289"/>
      <c r="DK10" s="1289"/>
      <c r="DL10" s="1289"/>
      <c r="DM10" s="1289"/>
      <c r="DN10" s="1289"/>
      <c r="DO10" s="1289"/>
      <c r="DP10" s="1289"/>
      <c r="DQ10" s="1289"/>
      <c r="DR10" s="1289"/>
      <c r="DS10" s="1289"/>
      <c r="DT10" s="1289"/>
      <c r="DU10" s="1289"/>
      <c r="DV10" s="1289"/>
      <c r="DW10" s="1289"/>
      <c r="DX10" s="1289"/>
      <c r="DY10" s="1289"/>
      <c r="DZ10" s="1285"/>
      <c r="EA10" s="1290"/>
    </row>
    <row r="11" spans="2:131">
      <c r="B11" s="1279"/>
      <c r="C11" s="1280"/>
      <c r="D11" s="1280"/>
      <c r="E11" s="1280"/>
      <c r="F11" s="1280"/>
      <c r="G11" s="1280"/>
      <c r="H11" s="1280"/>
      <c r="I11" s="1280"/>
      <c r="J11" s="1280"/>
      <c r="K11" s="1280"/>
      <c r="L11" s="1280"/>
      <c r="M11" s="1280"/>
      <c r="N11" s="1280"/>
      <c r="O11" s="1280"/>
      <c r="P11" s="1280"/>
      <c r="Q11" s="1280"/>
      <c r="R11" s="1280"/>
      <c r="S11" s="1280"/>
      <c r="T11" s="1280"/>
      <c r="U11" s="1280"/>
      <c r="V11" s="1280"/>
      <c r="W11" s="1280"/>
      <c r="X11" s="1280"/>
      <c r="Y11" s="1280"/>
      <c r="Z11" s="1280"/>
      <c r="AA11" s="1280"/>
      <c r="AB11" s="1280"/>
      <c r="AC11" s="1280"/>
      <c r="AD11" s="1280"/>
      <c r="AE11" s="1280"/>
      <c r="AF11" s="1280"/>
      <c r="AG11" s="1280"/>
      <c r="AH11" s="1280"/>
      <c r="AI11" s="1280"/>
      <c r="AJ11" s="1280"/>
      <c r="AK11" s="1280"/>
      <c r="AL11" s="1280"/>
      <c r="AM11" s="1280"/>
      <c r="AN11" s="1280"/>
      <c r="AO11" s="1280"/>
      <c r="AP11" s="1280"/>
      <c r="AQ11" s="1280"/>
      <c r="AR11" s="1280"/>
      <c r="AS11" s="1280"/>
      <c r="AT11" s="1280"/>
      <c r="AU11" s="1280"/>
      <c r="AV11" s="1280"/>
      <c r="AW11" s="1280"/>
      <c r="AX11" s="1280"/>
      <c r="AY11" s="1280"/>
      <c r="AZ11" s="1280"/>
      <c r="BA11" s="1280"/>
      <c r="BB11" s="1280"/>
      <c r="BC11" s="1280"/>
      <c r="BD11" s="1280"/>
      <c r="BE11" s="1280"/>
      <c r="BF11" s="1280"/>
      <c r="BG11" s="1280"/>
      <c r="BH11" s="1280"/>
      <c r="BI11" s="1280"/>
      <c r="BJ11" s="1280"/>
      <c r="BK11" s="1280"/>
      <c r="BL11" s="1280"/>
      <c r="BM11" s="1280"/>
      <c r="BN11" s="1280"/>
      <c r="BO11" s="1280"/>
      <c r="BP11" s="1280"/>
      <c r="BQ11" s="1280"/>
      <c r="BR11" s="1280"/>
      <c r="BS11" s="1280"/>
      <c r="BT11" s="1280"/>
      <c r="BU11" s="1280"/>
      <c r="BV11" s="1280"/>
      <c r="BW11" s="1280"/>
      <c r="BX11" s="1280"/>
      <c r="BY11" s="1280"/>
      <c r="BZ11" s="1280"/>
      <c r="CA11" s="1280"/>
      <c r="CB11" s="1280"/>
      <c r="CC11" s="1280"/>
      <c r="CD11" s="1280"/>
      <c r="CE11" s="1280"/>
      <c r="CF11" s="1280"/>
      <c r="CG11" s="1280"/>
      <c r="CH11" s="1280"/>
      <c r="CI11" s="1280"/>
      <c r="CJ11" s="1280"/>
      <c r="CK11" s="1280"/>
      <c r="CL11" s="1280"/>
      <c r="CM11" s="1280"/>
      <c r="CN11" s="1280"/>
      <c r="CO11" s="1280"/>
      <c r="CP11" s="1280"/>
      <c r="CQ11" s="1280"/>
      <c r="CR11" s="1280"/>
      <c r="CS11" s="1280"/>
      <c r="CT11" s="1280"/>
      <c r="CU11" s="1280"/>
      <c r="CV11" s="1280"/>
      <c r="CW11" s="1280"/>
      <c r="CX11" s="1280"/>
      <c r="CY11" s="1280"/>
      <c r="CZ11" s="1280"/>
      <c r="DA11" s="1280"/>
      <c r="DB11" s="1280"/>
      <c r="DC11" s="1280"/>
      <c r="DD11" s="1280"/>
      <c r="DE11" s="1280"/>
      <c r="DF11" s="1280"/>
      <c r="DG11" s="1280"/>
      <c r="DH11" s="1280"/>
      <c r="DI11" s="1280"/>
      <c r="DJ11" s="1280"/>
      <c r="DK11" s="1280"/>
      <c r="DL11" s="1280"/>
      <c r="DM11" s="1280"/>
      <c r="DN11" s="1280"/>
      <c r="DO11" s="1280"/>
      <c r="DP11" s="1280"/>
      <c r="DQ11" s="1280"/>
      <c r="DR11" s="1280"/>
      <c r="DS11" s="1280"/>
      <c r="DT11" s="1280"/>
      <c r="DU11" s="1280"/>
      <c r="DV11" s="1280"/>
      <c r="DW11" s="1280"/>
      <c r="DX11" s="1280"/>
      <c r="DY11" s="1280"/>
      <c r="DZ11" s="1285"/>
      <c r="EA11" s="1290"/>
    </row>
    <row r="12" spans="2:131" ht="12" customHeight="1">
      <c r="B12" s="1279"/>
      <c r="C12" s="1280"/>
      <c r="D12" s="1280"/>
      <c r="E12" s="1280"/>
      <c r="F12" s="1280"/>
      <c r="G12" s="1280"/>
      <c r="H12" s="1280"/>
      <c r="I12" s="1280"/>
      <c r="J12" s="1280"/>
      <c r="K12" s="1280"/>
      <c r="L12" s="1280"/>
      <c r="M12" s="1280"/>
      <c r="N12" s="1280"/>
      <c r="O12" s="1280"/>
      <c r="P12" s="1280"/>
      <c r="Q12" s="1280"/>
      <c r="R12" s="1280"/>
      <c r="S12" s="1280"/>
      <c r="T12" s="1280"/>
      <c r="U12" s="1280"/>
      <c r="V12" s="1280"/>
      <c r="W12" s="1280"/>
      <c r="X12" s="1280"/>
      <c r="Y12" s="1280"/>
      <c r="Z12" s="1280"/>
      <c r="AA12" s="1280"/>
      <c r="AB12" s="1280"/>
      <c r="AC12" s="1280"/>
      <c r="AD12" s="1280"/>
      <c r="AE12" s="1280"/>
      <c r="AF12" s="1280"/>
      <c r="AG12" s="1280"/>
      <c r="AH12" s="1280"/>
      <c r="AI12" s="1280"/>
      <c r="AJ12" s="1280"/>
      <c r="AK12" s="1280"/>
      <c r="AL12" s="1280"/>
      <c r="AM12" s="1280"/>
      <c r="AN12" s="1280"/>
      <c r="AO12" s="1280"/>
      <c r="AP12" s="1280"/>
      <c r="AQ12" s="1280"/>
      <c r="AR12" s="1280"/>
      <c r="AS12" s="1280"/>
      <c r="AT12" s="1280"/>
      <c r="AU12" s="1280"/>
      <c r="AV12" s="1280"/>
      <c r="AW12" s="1280"/>
      <c r="AX12" s="1280"/>
      <c r="AY12" s="1280"/>
      <c r="AZ12" s="1280"/>
      <c r="BA12" s="1280"/>
      <c r="BB12" s="1280"/>
      <c r="BC12" s="1280"/>
      <c r="BD12" s="1280"/>
      <c r="BE12" s="1280"/>
      <c r="BF12" s="1280"/>
      <c r="BG12" s="1280"/>
      <c r="BH12" s="1280"/>
      <c r="BI12" s="1280"/>
      <c r="BJ12" s="1280"/>
      <c r="BK12" s="1280"/>
      <c r="BL12" s="1280"/>
      <c r="BM12" s="1280"/>
      <c r="BN12" s="1280"/>
      <c r="BO12" s="1280"/>
      <c r="BP12" s="1280"/>
      <c r="BQ12" s="1280"/>
      <c r="BR12" s="1280"/>
      <c r="BS12" s="1280"/>
      <c r="BT12" s="1280"/>
      <c r="BU12" s="1280"/>
      <c r="BV12" s="1280"/>
      <c r="BW12" s="1280"/>
      <c r="BX12" s="1280"/>
      <c r="BY12" s="1280"/>
      <c r="BZ12" s="1280"/>
      <c r="CA12" s="1280"/>
      <c r="CB12" s="1280"/>
      <c r="CC12" s="1280"/>
      <c r="CD12" s="1280"/>
      <c r="CE12" s="1280"/>
      <c r="CF12" s="1280"/>
      <c r="CG12" s="1280"/>
      <c r="CH12" s="1280"/>
      <c r="CI12" s="1280"/>
      <c r="CJ12" s="1280"/>
      <c r="CK12" s="1280"/>
      <c r="CL12" s="1280"/>
      <c r="CM12" s="1280"/>
      <c r="CN12" s="1280"/>
      <c r="CO12" s="1280"/>
      <c r="CP12" s="1280"/>
      <c r="CQ12" s="1280"/>
      <c r="CR12" s="1280"/>
      <c r="CS12" s="1280"/>
      <c r="CT12" s="1280"/>
      <c r="CU12" s="1280"/>
      <c r="CV12" s="1280"/>
      <c r="CW12" s="1280"/>
      <c r="CX12" s="1280"/>
      <c r="CY12" s="1280"/>
      <c r="CZ12" s="1280"/>
      <c r="DA12" s="1280"/>
      <c r="DB12" s="1280"/>
      <c r="DC12" s="1280"/>
      <c r="DD12" s="1280"/>
      <c r="DE12" s="1280"/>
      <c r="DF12" s="1280"/>
      <c r="DG12" s="1280"/>
      <c r="DH12" s="1280"/>
      <c r="DI12" s="1280"/>
      <c r="DJ12" s="1280"/>
      <c r="DK12" s="1280"/>
      <c r="DL12" s="1280"/>
      <c r="DM12" s="1280"/>
      <c r="DN12" s="1280"/>
      <c r="DO12" s="1280"/>
      <c r="DP12" s="1280"/>
      <c r="DQ12" s="1280"/>
      <c r="DR12" s="1280"/>
      <c r="DS12" s="1280"/>
      <c r="DT12" s="1280"/>
      <c r="DU12" s="1280"/>
      <c r="DV12" s="1280"/>
      <c r="DW12" s="1280"/>
      <c r="DX12" s="1280"/>
      <c r="DY12" s="1280"/>
      <c r="DZ12" s="1285"/>
      <c r="EA12" s="1290"/>
    </row>
    <row r="13" spans="2:131" ht="12" customHeight="1">
      <c r="B13" s="1279"/>
      <c r="C13" s="1280"/>
      <c r="D13" s="1280"/>
      <c r="E13" s="1280"/>
      <c r="F13" s="1280"/>
      <c r="G13" s="1280"/>
      <c r="H13" s="1280"/>
      <c r="I13" s="1280"/>
      <c r="J13" s="1280"/>
      <c r="K13" s="1280"/>
      <c r="L13" s="1280"/>
      <c r="M13" s="1280"/>
      <c r="N13" s="1280"/>
      <c r="O13" s="1280"/>
      <c r="P13" s="1280"/>
      <c r="Q13" s="1280"/>
      <c r="R13" s="1280"/>
      <c r="S13" s="1280"/>
      <c r="T13" s="1280"/>
      <c r="U13" s="1280"/>
      <c r="V13" s="1280"/>
      <c r="W13" s="1280"/>
      <c r="X13" s="1280"/>
      <c r="Y13" s="1280"/>
      <c r="Z13" s="1280"/>
      <c r="AA13" s="1280"/>
      <c r="AB13" s="1280"/>
      <c r="AC13" s="1280"/>
      <c r="AD13" s="1280"/>
      <c r="AE13" s="1280"/>
      <c r="AF13" s="1280"/>
      <c r="AG13" s="1280"/>
      <c r="AH13" s="1280"/>
      <c r="AI13" s="1280"/>
      <c r="AJ13" s="1280"/>
      <c r="AK13" s="1280"/>
      <c r="AL13" s="1280"/>
      <c r="AM13" s="1280"/>
      <c r="AN13" s="1280"/>
      <c r="AO13" s="1280"/>
      <c r="AP13" s="1280"/>
      <c r="AQ13" s="1280"/>
      <c r="AR13" s="1280"/>
      <c r="AS13" s="1280"/>
      <c r="AT13" s="1280"/>
      <c r="AU13" s="1280"/>
      <c r="AV13" s="1280"/>
      <c r="AW13" s="1280"/>
      <c r="AX13" s="1280"/>
      <c r="AY13" s="1280"/>
      <c r="AZ13" s="1280"/>
      <c r="BA13" s="1280"/>
      <c r="BB13" s="1280"/>
      <c r="BC13" s="1280"/>
      <c r="BD13" s="1280"/>
      <c r="BE13" s="1280"/>
      <c r="BF13" s="1280"/>
      <c r="BG13" s="1280"/>
      <c r="BH13" s="1280"/>
      <c r="BI13" s="1280"/>
      <c r="BJ13" s="1280"/>
      <c r="BK13" s="1280"/>
      <c r="BL13" s="1280"/>
      <c r="BM13" s="1280"/>
      <c r="BN13" s="1280"/>
      <c r="BO13" s="1280"/>
      <c r="BP13" s="1280"/>
      <c r="BQ13" s="1280"/>
      <c r="BR13" s="1280"/>
      <c r="BS13" s="1280"/>
      <c r="BT13" s="1280"/>
      <c r="BU13" s="1280"/>
      <c r="BV13" s="1280"/>
      <c r="BW13" s="1280"/>
      <c r="BX13" s="1280"/>
      <c r="BY13" s="1280"/>
      <c r="BZ13" s="1280"/>
      <c r="CA13" s="1280"/>
      <c r="CB13" s="1280"/>
      <c r="CC13" s="1280"/>
      <c r="CD13" s="1280"/>
      <c r="CE13" s="1280"/>
      <c r="CF13" s="1280"/>
      <c r="CG13" s="1280"/>
      <c r="CH13" s="1280"/>
      <c r="CI13" s="1280"/>
      <c r="CJ13" s="1280"/>
      <c r="CK13" s="1280"/>
      <c r="CL13" s="1280"/>
      <c r="CM13" s="1280"/>
      <c r="CN13" s="1280"/>
      <c r="CO13" s="1280"/>
      <c r="CP13" s="1280"/>
      <c r="CQ13" s="1280"/>
      <c r="CR13" s="1280"/>
      <c r="CS13" s="1280"/>
      <c r="CT13" s="1280"/>
      <c r="CU13" s="1280"/>
      <c r="CV13" s="1280"/>
      <c r="CW13" s="1280"/>
      <c r="CX13" s="1280"/>
      <c r="CY13" s="1280"/>
      <c r="CZ13" s="1280"/>
      <c r="DA13" s="1280"/>
      <c r="DB13" s="1280"/>
      <c r="DC13" s="1280"/>
      <c r="DD13" s="1280"/>
      <c r="DE13" s="1280"/>
      <c r="DF13" s="1280"/>
      <c r="DG13" s="1280"/>
      <c r="DH13" s="1280"/>
      <c r="DI13" s="1280"/>
      <c r="DJ13" s="1280"/>
      <c r="DK13" s="1280"/>
      <c r="DL13" s="1280"/>
      <c r="DM13" s="1280"/>
      <c r="DN13" s="1280"/>
      <c r="DO13" s="1280"/>
      <c r="DP13" s="1280"/>
      <c r="DQ13" s="1280"/>
      <c r="DR13" s="1280"/>
      <c r="DS13" s="1280"/>
      <c r="DT13" s="1280"/>
      <c r="DU13" s="1280"/>
      <c r="DV13" s="1280"/>
      <c r="DW13" s="1280"/>
      <c r="DX13" s="1280"/>
      <c r="DY13" s="1280"/>
      <c r="DZ13" s="1285"/>
      <c r="EA13" s="1290"/>
    </row>
    <row r="14" spans="2:131" ht="12" customHeight="1">
      <c r="B14" s="1279"/>
      <c r="C14" s="1280"/>
      <c r="D14" s="1280"/>
      <c r="E14" s="1280"/>
      <c r="F14" s="1280"/>
      <c r="G14" s="1280"/>
      <c r="H14" s="1280"/>
      <c r="I14" s="1280"/>
      <c r="J14" s="1280"/>
      <c r="K14" s="1280"/>
      <c r="L14" s="1280"/>
      <c r="M14" s="1280"/>
      <c r="N14" s="1280"/>
      <c r="O14" s="1280"/>
      <c r="P14" s="1280"/>
      <c r="Q14" s="1280"/>
      <c r="R14" s="1280"/>
      <c r="S14" s="1280"/>
      <c r="T14" s="1280"/>
      <c r="U14" s="1280"/>
      <c r="V14" s="1280"/>
      <c r="W14" s="1280"/>
      <c r="X14" s="1280"/>
      <c r="Y14" s="1280"/>
      <c r="Z14" s="1280"/>
      <c r="AA14" s="1280"/>
      <c r="AB14" s="1280"/>
      <c r="AC14" s="1280"/>
      <c r="AD14" s="1280"/>
      <c r="AE14" s="1280"/>
      <c r="AF14" s="1280"/>
      <c r="AG14" s="1280"/>
      <c r="AH14" s="1280"/>
      <c r="AI14" s="1280"/>
      <c r="AJ14" s="1280"/>
      <c r="AK14" s="1280"/>
      <c r="AL14" s="1280"/>
      <c r="AM14" s="1280"/>
      <c r="AN14" s="1280"/>
      <c r="AO14" s="1280"/>
      <c r="AP14" s="1280"/>
      <c r="AQ14" s="1280"/>
      <c r="AR14" s="1280"/>
      <c r="AS14" s="1280"/>
      <c r="AT14" s="1280"/>
      <c r="AU14" s="1280"/>
      <c r="AV14" s="1280"/>
      <c r="AW14" s="1280"/>
      <c r="AX14" s="1280"/>
      <c r="AY14" s="1280"/>
      <c r="AZ14" s="1280"/>
      <c r="BA14" s="1280"/>
      <c r="BB14" s="1280"/>
      <c r="BC14" s="1280"/>
      <c r="BD14" s="1280"/>
      <c r="BE14" s="1280"/>
      <c r="BF14" s="1280"/>
      <c r="BG14" s="1280"/>
      <c r="BH14" s="1280"/>
      <c r="BI14" s="1280"/>
      <c r="BJ14" s="1280"/>
      <c r="BK14" s="1280"/>
      <c r="BL14" s="1280"/>
      <c r="BM14" s="1280"/>
      <c r="BN14" s="1280"/>
      <c r="BO14" s="1280"/>
      <c r="BP14" s="1280"/>
      <c r="BQ14" s="1280"/>
      <c r="BR14" s="1280"/>
      <c r="BS14" s="1280"/>
      <c r="BT14" s="1280"/>
      <c r="BU14" s="1280"/>
      <c r="BV14" s="1280"/>
      <c r="BW14" s="1280"/>
      <c r="BX14" s="1280"/>
      <c r="BY14" s="1280"/>
      <c r="BZ14" s="1280"/>
      <c r="CA14" s="1280"/>
      <c r="CB14" s="1280"/>
      <c r="CC14" s="1280"/>
      <c r="CD14" s="1280"/>
      <c r="CE14" s="1280"/>
      <c r="CF14" s="1280"/>
      <c r="CG14" s="1280"/>
      <c r="CH14" s="1280"/>
      <c r="CI14" s="1280"/>
      <c r="CJ14" s="1280"/>
      <c r="CK14" s="1280"/>
      <c r="CL14" s="1280"/>
      <c r="CM14" s="1280"/>
      <c r="CN14" s="1280"/>
      <c r="CO14" s="1280"/>
      <c r="CP14" s="1280"/>
      <c r="CQ14" s="1280"/>
      <c r="CR14" s="1280"/>
      <c r="CS14" s="1280"/>
      <c r="CT14" s="1280"/>
      <c r="CU14" s="1280"/>
      <c r="CV14" s="1280"/>
      <c r="CW14" s="1280"/>
      <c r="CX14" s="1280"/>
      <c r="CY14" s="1280"/>
      <c r="CZ14" s="1280"/>
      <c r="DA14" s="1280"/>
      <c r="DB14" s="1280"/>
      <c r="DC14" s="1280"/>
      <c r="DD14" s="1280"/>
      <c r="DE14" s="1280"/>
      <c r="DF14" s="1280"/>
      <c r="DG14" s="1280"/>
      <c r="DH14" s="1280"/>
      <c r="DI14" s="1280"/>
      <c r="DJ14" s="1280"/>
      <c r="DK14" s="1280"/>
      <c r="DL14" s="1280"/>
      <c r="DM14" s="1280"/>
      <c r="DN14" s="1280"/>
      <c r="DO14" s="1280"/>
      <c r="DP14" s="1280"/>
      <c r="DQ14" s="1280"/>
      <c r="DR14" s="1280"/>
      <c r="DS14" s="1280"/>
      <c r="DT14" s="1280"/>
      <c r="DU14" s="1280"/>
      <c r="DV14" s="1280"/>
      <c r="DW14" s="1280"/>
      <c r="DX14" s="1280"/>
      <c r="DY14" s="1280"/>
      <c r="DZ14" s="1285"/>
      <c r="EA14" s="1290"/>
    </row>
    <row r="15" spans="2:131" ht="12" customHeight="1">
      <c r="B15" s="1279"/>
      <c r="C15" s="1280"/>
      <c r="D15" s="1280"/>
      <c r="E15" s="1280"/>
      <c r="F15" s="1280"/>
      <c r="G15" s="1280"/>
      <c r="H15" s="1280"/>
      <c r="I15" s="1280"/>
      <c r="J15" s="1280"/>
      <c r="K15" s="1280"/>
      <c r="L15" s="1280"/>
      <c r="M15" s="1280"/>
      <c r="N15" s="1280"/>
      <c r="O15" s="1280"/>
      <c r="P15" s="1280"/>
      <c r="Q15" s="1280"/>
      <c r="R15" s="1280"/>
      <c r="S15" s="1280"/>
      <c r="T15" s="1280"/>
      <c r="U15" s="1280"/>
      <c r="V15" s="1280"/>
      <c r="W15" s="1280"/>
      <c r="X15" s="1280"/>
      <c r="Y15" s="1280"/>
      <c r="Z15" s="1280"/>
      <c r="AA15" s="1280"/>
      <c r="AB15" s="1280"/>
      <c r="AC15" s="1280"/>
      <c r="AD15" s="1280"/>
      <c r="AE15" s="1280"/>
      <c r="AF15" s="1280"/>
      <c r="AG15" s="1280"/>
      <c r="AH15" s="1280"/>
      <c r="AI15" s="1280"/>
      <c r="AJ15" s="1280"/>
      <c r="AK15" s="1280"/>
      <c r="AL15" s="1280"/>
      <c r="AM15" s="1280"/>
      <c r="AN15" s="1280"/>
      <c r="AO15" s="1280"/>
      <c r="AP15" s="1280"/>
      <c r="AQ15" s="1280"/>
      <c r="AR15" s="1280"/>
      <c r="AS15" s="1280"/>
      <c r="AT15" s="1280"/>
      <c r="AU15" s="1280"/>
      <c r="AV15" s="1280"/>
      <c r="AW15" s="1280"/>
      <c r="AX15" s="1280"/>
      <c r="AY15" s="1280"/>
      <c r="AZ15" s="1280"/>
      <c r="BA15" s="1280"/>
      <c r="BB15" s="1280"/>
      <c r="BC15" s="1280"/>
      <c r="BD15" s="1280"/>
      <c r="BE15" s="1280"/>
      <c r="BF15" s="1280"/>
      <c r="BG15" s="1280"/>
      <c r="BH15" s="1280"/>
      <c r="BI15" s="1280"/>
      <c r="BJ15" s="1280"/>
      <c r="BK15" s="1280"/>
      <c r="BL15" s="1280"/>
      <c r="BM15" s="1280"/>
      <c r="BN15" s="1280"/>
      <c r="BO15" s="1280"/>
      <c r="BP15" s="1280"/>
      <c r="BQ15" s="1280"/>
      <c r="BR15" s="1280"/>
      <c r="BS15" s="1280"/>
      <c r="BT15" s="1280"/>
      <c r="BU15" s="1280"/>
      <c r="BV15" s="1280"/>
      <c r="BW15" s="1280"/>
      <c r="BX15" s="1280"/>
      <c r="BY15" s="1280"/>
      <c r="BZ15" s="1280"/>
      <c r="CA15" s="1280"/>
      <c r="CB15" s="1280"/>
      <c r="CC15" s="1280"/>
      <c r="CD15" s="1280"/>
      <c r="CE15" s="1280"/>
      <c r="CF15" s="1280"/>
      <c r="CG15" s="1280"/>
      <c r="CH15" s="1280"/>
      <c r="CI15" s="1280"/>
      <c r="CJ15" s="1280"/>
      <c r="CK15" s="1280"/>
      <c r="CL15" s="1280"/>
      <c r="CM15" s="1280"/>
      <c r="CN15" s="1280"/>
      <c r="CO15" s="1280"/>
      <c r="CP15" s="1280"/>
      <c r="CQ15" s="1280"/>
      <c r="CR15" s="1280"/>
      <c r="CS15" s="1280"/>
      <c r="CT15" s="1280"/>
      <c r="CU15" s="1280"/>
      <c r="CV15" s="1280"/>
      <c r="CW15" s="1280"/>
      <c r="CX15" s="1280"/>
      <c r="CY15" s="1280"/>
      <c r="CZ15" s="1280"/>
      <c r="DA15" s="1280"/>
      <c r="DB15" s="1280"/>
      <c r="DC15" s="1280"/>
      <c r="DD15" s="1280"/>
      <c r="DE15" s="1280"/>
      <c r="DF15" s="1280"/>
      <c r="DG15" s="1280"/>
      <c r="DH15" s="1280"/>
      <c r="DI15" s="1280"/>
      <c r="DJ15" s="1280"/>
      <c r="DK15" s="1280"/>
      <c r="DL15" s="1280"/>
      <c r="DM15" s="1280"/>
      <c r="DN15" s="1280"/>
      <c r="DO15" s="1280"/>
      <c r="DP15" s="1280"/>
      <c r="DQ15" s="1280"/>
      <c r="DR15" s="1280"/>
      <c r="DS15" s="1280"/>
      <c r="DT15" s="1280"/>
      <c r="DU15" s="1280"/>
      <c r="DV15" s="1280"/>
      <c r="DW15" s="1280"/>
      <c r="DX15" s="1280"/>
      <c r="DY15" s="1280"/>
      <c r="DZ15" s="1285"/>
      <c r="EA15" s="1290"/>
    </row>
    <row r="16" spans="2:131" ht="12" customHeight="1">
      <c r="B16" s="1279"/>
      <c r="C16" s="1280"/>
      <c r="D16" s="1280"/>
      <c r="E16" s="1280"/>
      <c r="F16" s="1280"/>
      <c r="G16" s="1280"/>
      <c r="H16" s="1280"/>
      <c r="I16" s="1280"/>
      <c r="J16" s="1280"/>
      <c r="K16" s="1280"/>
      <c r="L16" s="1280"/>
      <c r="M16" s="1280"/>
      <c r="N16" s="1280"/>
      <c r="O16" s="1280"/>
      <c r="P16" s="1280"/>
      <c r="Q16" s="1280"/>
      <c r="R16" s="1280"/>
      <c r="S16" s="1280"/>
      <c r="T16" s="1280"/>
      <c r="U16" s="1280"/>
      <c r="V16" s="1280"/>
      <c r="W16" s="1280"/>
      <c r="X16" s="1280"/>
      <c r="Y16" s="1280"/>
      <c r="Z16" s="1280"/>
      <c r="AA16" s="1280"/>
      <c r="AB16" s="1280"/>
      <c r="AC16" s="1280"/>
      <c r="AD16" s="1280"/>
      <c r="AE16" s="1280"/>
      <c r="AF16" s="1280"/>
      <c r="AG16" s="1280"/>
      <c r="AH16" s="1280"/>
      <c r="AI16" s="1280"/>
      <c r="AJ16" s="1280"/>
      <c r="AK16" s="1280"/>
      <c r="AL16" s="1280"/>
      <c r="AM16" s="1280"/>
      <c r="AN16" s="1280"/>
      <c r="AO16" s="1280"/>
      <c r="AP16" s="1280"/>
      <c r="AQ16" s="1280"/>
      <c r="AR16" s="1280"/>
      <c r="AS16" s="1280"/>
      <c r="AT16" s="1280"/>
      <c r="AU16" s="1280"/>
      <c r="AV16" s="1280"/>
      <c r="AW16" s="1280"/>
      <c r="AX16" s="1280"/>
      <c r="AY16" s="1280"/>
      <c r="AZ16" s="1280"/>
      <c r="BA16" s="1280"/>
      <c r="BB16" s="1280"/>
      <c r="BC16" s="1280"/>
      <c r="BD16" s="1280"/>
      <c r="BE16" s="1280"/>
      <c r="BF16" s="1280"/>
      <c r="BG16" s="1280"/>
      <c r="BH16" s="1280"/>
      <c r="BI16" s="1280"/>
      <c r="BJ16" s="1280"/>
      <c r="BK16" s="1280"/>
      <c r="BL16" s="1280"/>
      <c r="BM16" s="1280"/>
      <c r="BN16" s="1280"/>
      <c r="BO16" s="1280"/>
      <c r="BP16" s="1280"/>
      <c r="BQ16" s="1280"/>
      <c r="BR16" s="1280"/>
      <c r="BS16" s="1280"/>
      <c r="BT16" s="1280"/>
      <c r="BU16" s="1280"/>
      <c r="BV16" s="1280"/>
      <c r="BW16" s="1280"/>
      <c r="BX16" s="1280"/>
      <c r="BY16" s="1280"/>
      <c r="BZ16" s="1280"/>
      <c r="CA16" s="1280"/>
      <c r="CB16" s="1280"/>
      <c r="CC16" s="1280"/>
      <c r="CD16" s="1280"/>
      <c r="CE16" s="1280"/>
      <c r="CF16" s="1280"/>
      <c r="CG16" s="1280"/>
      <c r="CH16" s="1280"/>
      <c r="CI16" s="1280"/>
      <c r="CJ16" s="1280"/>
      <c r="CK16" s="1280"/>
      <c r="CL16" s="1280"/>
      <c r="CM16" s="1280"/>
      <c r="CN16" s="1280"/>
      <c r="CO16" s="1280"/>
      <c r="CP16" s="1280"/>
      <c r="CQ16" s="1280"/>
      <c r="CR16" s="1280"/>
      <c r="CS16" s="1280"/>
      <c r="CT16" s="1280"/>
      <c r="CU16" s="1280"/>
      <c r="CV16" s="1280"/>
      <c r="CW16" s="1280"/>
      <c r="CX16" s="1280"/>
      <c r="CY16" s="1280"/>
      <c r="CZ16" s="1280"/>
      <c r="DA16" s="1280"/>
      <c r="DB16" s="1280"/>
      <c r="DC16" s="1280"/>
      <c r="DD16" s="1280"/>
      <c r="DE16" s="1280"/>
      <c r="DF16" s="1280"/>
      <c r="DG16" s="1280"/>
      <c r="DH16" s="1280"/>
      <c r="DI16" s="1280"/>
      <c r="DJ16" s="1280"/>
      <c r="DK16" s="1280"/>
      <c r="DL16" s="1280"/>
      <c r="DM16" s="1280"/>
      <c r="DN16" s="1280"/>
      <c r="DO16" s="1280"/>
      <c r="DP16" s="1280"/>
      <c r="DQ16" s="1280"/>
      <c r="DR16" s="1280"/>
      <c r="DS16" s="1280"/>
      <c r="DT16" s="1280"/>
      <c r="DU16" s="1280"/>
      <c r="DV16" s="1280"/>
      <c r="DW16" s="1280"/>
      <c r="DX16" s="1280"/>
      <c r="DY16" s="1280"/>
      <c r="DZ16" s="1285"/>
      <c r="EA16" s="1290"/>
    </row>
    <row r="17" spans="2:131" ht="12" customHeight="1">
      <c r="B17" s="1279"/>
      <c r="C17" s="1280"/>
      <c r="D17" s="1280"/>
      <c r="E17" s="1280"/>
      <c r="F17" s="1280"/>
      <c r="G17" s="1280"/>
      <c r="H17" s="1280"/>
      <c r="I17" s="1280"/>
      <c r="J17" s="1280"/>
      <c r="K17" s="1280"/>
      <c r="L17" s="1280"/>
      <c r="M17" s="1280"/>
      <c r="N17" s="1280"/>
      <c r="O17" s="1280"/>
      <c r="P17" s="1280"/>
      <c r="Q17" s="1280"/>
      <c r="R17" s="1280"/>
      <c r="S17" s="1280"/>
      <c r="T17" s="1280"/>
      <c r="U17" s="1280"/>
      <c r="V17" s="1280"/>
      <c r="W17" s="1280"/>
      <c r="X17" s="1280"/>
      <c r="Y17" s="1280"/>
      <c r="Z17" s="1280"/>
      <c r="AA17" s="1280"/>
      <c r="AB17" s="1280"/>
      <c r="AC17" s="1280"/>
      <c r="AD17" s="1280"/>
      <c r="AE17" s="1280"/>
      <c r="AF17" s="1280"/>
      <c r="AG17" s="1280"/>
      <c r="AH17" s="1280"/>
      <c r="AI17" s="1280"/>
      <c r="AJ17" s="1280"/>
      <c r="AK17" s="1280"/>
      <c r="AL17" s="1280"/>
      <c r="AM17" s="1280"/>
      <c r="AN17" s="1280"/>
      <c r="AO17" s="1280"/>
      <c r="AP17" s="1280"/>
      <c r="AQ17" s="1280"/>
      <c r="AR17" s="1280"/>
      <c r="AS17" s="1280"/>
      <c r="AT17" s="1280"/>
      <c r="AU17" s="1280"/>
      <c r="AV17" s="1280"/>
      <c r="AW17" s="1280"/>
      <c r="AX17" s="1280"/>
      <c r="AY17" s="1280"/>
      <c r="AZ17" s="1280"/>
      <c r="BA17" s="1280"/>
      <c r="BB17" s="1280"/>
      <c r="BC17" s="1280"/>
      <c r="BD17" s="1280"/>
      <c r="BE17" s="1280"/>
      <c r="BF17" s="1280"/>
      <c r="BG17" s="1280"/>
      <c r="BH17" s="1280"/>
      <c r="BI17" s="1280"/>
      <c r="BJ17" s="1280"/>
      <c r="BK17" s="1280"/>
      <c r="BL17" s="1280"/>
      <c r="BM17" s="1280"/>
      <c r="BN17" s="1280"/>
      <c r="BO17" s="1280"/>
      <c r="BP17" s="1280"/>
      <c r="BQ17" s="1280"/>
      <c r="BR17" s="1280"/>
      <c r="BS17" s="1280"/>
      <c r="BT17" s="1280"/>
      <c r="BU17" s="1280"/>
      <c r="BV17" s="1280"/>
      <c r="BW17" s="1280"/>
      <c r="BX17" s="1280"/>
      <c r="BY17" s="1280"/>
      <c r="BZ17" s="1280"/>
      <c r="CA17" s="1280"/>
      <c r="CB17" s="1280"/>
      <c r="CC17" s="1280"/>
      <c r="CD17" s="1280"/>
      <c r="CE17" s="1280"/>
      <c r="CF17" s="1280"/>
      <c r="CG17" s="1280"/>
      <c r="CH17" s="1280"/>
      <c r="CI17" s="1280"/>
      <c r="CJ17" s="1280"/>
      <c r="CK17" s="1280"/>
      <c r="CL17" s="1280"/>
      <c r="CM17" s="1280"/>
      <c r="CN17" s="1280"/>
      <c r="CO17" s="1280"/>
      <c r="CP17" s="1280"/>
      <c r="CQ17" s="1280"/>
      <c r="CR17" s="1280"/>
      <c r="CS17" s="1280"/>
      <c r="CT17" s="1280"/>
      <c r="CU17" s="1280"/>
      <c r="CV17" s="1280"/>
      <c r="CW17" s="1280"/>
      <c r="CX17" s="1280"/>
      <c r="CY17" s="1280"/>
      <c r="CZ17" s="1280"/>
      <c r="DA17" s="1280"/>
      <c r="DB17" s="1280"/>
      <c r="DC17" s="1280"/>
      <c r="DD17" s="1280"/>
      <c r="DE17" s="1280"/>
      <c r="DF17" s="1280"/>
      <c r="DG17" s="1280"/>
      <c r="DH17" s="1280"/>
      <c r="DI17" s="1280"/>
      <c r="DJ17" s="1280"/>
      <c r="DK17" s="1280"/>
      <c r="DL17" s="1280"/>
      <c r="DM17" s="1280"/>
      <c r="DN17" s="1280"/>
      <c r="DO17" s="1280"/>
      <c r="DP17" s="1280"/>
      <c r="DQ17" s="1280"/>
      <c r="DR17" s="1280"/>
      <c r="DS17" s="1280"/>
      <c r="DT17" s="1280"/>
      <c r="DU17" s="1280"/>
      <c r="DV17" s="1280"/>
      <c r="DW17" s="1280"/>
      <c r="DX17" s="1280"/>
      <c r="DY17" s="1280"/>
      <c r="DZ17" s="1285"/>
      <c r="EA17" s="1290"/>
    </row>
    <row r="18" spans="2:131" ht="12" customHeight="1">
      <c r="B18" s="1279"/>
      <c r="C18" s="1280"/>
      <c r="D18" s="1280"/>
      <c r="E18" s="1280"/>
      <c r="F18" s="1280"/>
      <c r="G18" s="1280"/>
      <c r="H18" s="1280"/>
      <c r="I18" s="1280"/>
      <c r="J18" s="1280"/>
      <c r="K18" s="1280"/>
      <c r="L18" s="1280"/>
      <c r="M18" s="1280"/>
      <c r="N18" s="1280"/>
      <c r="O18" s="1280"/>
      <c r="P18" s="1280"/>
      <c r="Q18" s="1280"/>
      <c r="R18" s="1280"/>
      <c r="S18" s="1280"/>
      <c r="T18" s="1280"/>
      <c r="U18" s="1280"/>
      <c r="V18" s="1280"/>
      <c r="W18" s="1280"/>
      <c r="X18" s="1280"/>
      <c r="Y18" s="1280"/>
      <c r="Z18" s="1280"/>
      <c r="AA18" s="1280"/>
      <c r="AB18" s="1280"/>
      <c r="AC18" s="1280"/>
      <c r="AD18" s="1280"/>
      <c r="AE18" s="1280"/>
      <c r="AF18" s="1280"/>
      <c r="AG18" s="1280"/>
      <c r="AH18" s="1280"/>
      <c r="AI18" s="1280"/>
      <c r="AJ18" s="1280"/>
      <c r="AK18" s="1280"/>
      <c r="AL18" s="1280"/>
      <c r="AM18" s="1280"/>
      <c r="AN18" s="1280"/>
      <c r="AO18" s="1280"/>
      <c r="AP18" s="1280"/>
      <c r="AQ18" s="1280"/>
      <c r="AR18" s="1280"/>
      <c r="AS18" s="1280"/>
      <c r="AT18" s="1280"/>
      <c r="AU18" s="1280"/>
      <c r="AV18" s="1280"/>
      <c r="AW18" s="1280"/>
      <c r="AX18" s="1280"/>
      <c r="AY18" s="1280"/>
      <c r="AZ18" s="1280"/>
      <c r="BA18" s="1280"/>
      <c r="BB18" s="1280"/>
      <c r="BC18" s="1280"/>
      <c r="BD18" s="1280"/>
      <c r="BE18" s="1280"/>
      <c r="BF18" s="1280"/>
      <c r="BG18" s="1280"/>
      <c r="BH18" s="1280"/>
      <c r="BI18" s="1280"/>
      <c r="BJ18" s="1280"/>
      <c r="BK18" s="1280"/>
      <c r="BL18" s="1280"/>
      <c r="BM18" s="1280"/>
      <c r="BN18" s="1280"/>
      <c r="BO18" s="1280"/>
      <c r="BP18" s="1280"/>
      <c r="BQ18" s="1280"/>
      <c r="BR18" s="1280"/>
      <c r="BS18" s="1280"/>
      <c r="BT18" s="1280"/>
      <c r="BU18" s="1280"/>
      <c r="BV18" s="1280"/>
      <c r="BW18" s="1280"/>
      <c r="BX18" s="1280"/>
      <c r="BY18" s="1280"/>
      <c r="BZ18" s="1280"/>
      <c r="CA18" s="1280"/>
      <c r="CB18" s="1280"/>
      <c r="CC18" s="1280"/>
      <c r="CD18" s="1280"/>
      <c r="CE18" s="1280"/>
      <c r="CF18" s="1280"/>
      <c r="CG18" s="1280"/>
      <c r="CH18" s="1280"/>
      <c r="CI18" s="1280"/>
      <c r="CJ18" s="1280"/>
      <c r="CK18" s="1280"/>
      <c r="CL18" s="1280"/>
      <c r="CM18" s="1280"/>
      <c r="CN18" s="1280"/>
      <c r="CO18" s="1280"/>
      <c r="CP18" s="1280"/>
      <c r="CQ18" s="1280"/>
      <c r="CR18" s="1280"/>
      <c r="CS18" s="1280"/>
      <c r="CT18" s="1280"/>
      <c r="CU18" s="1280"/>
      <c r="CV18" s="1280"/>
      <c r="CW18" s="1280"/>
      <c r="CX18" s="1280"/>
      <c r="CY18" s="1280"/>
      <c r="CZ18" s="1280"/>
      <c r="DA18" s="1280"/>
      <c r="DB18" s="1280"/>
      <c r="DC18" s="1280"/>
      <c r="DD18" s="1280"/>
      <c r="DE18" s="1280"/>
      <c r="DF18" s="1280"/>
      <c r="DG18" s="1280"/>
      <c r="DH18" s="1280"/>
      <c r="DI18" s="1280"/>
      <c r="DJ18" s="1280"/>
      <c r="DK18" s="1280"/>
      <c r="DL18" s="1280"/>
      <c r="DM18" s="1280"/>
      <c r="DN18" s="1280"/>
      <c r="DO18" s="1280"/>
      <c r="DP18" s="1280"/>
      <c r="DQ18" s="1280"/>
      <c r="DR18" s="1280"/>
      <c r="DS18" s="1280"/>
      <c r="DT18" s="1280"/>
      <c r="DU18" s="1280"/>
      <c r="DV18" s="1280"/>
      <c r="DW18" s="1280"/>
      <c r="DX18" s="1280"/>
      <c r="DY18" s="1280"/>
      <c r="DZ18" s="1285"/>
      <c r="EA18" s="1290"/>
    </row>
    <row r="19" spans="2:131" ht="12" customHeight="1">
      <c r="B19" s="1279"/>
      <c r="C19" s="1280"/>
      <c r="D19" s="1280"/>
      <c r="E19" s="1280"/>
      <c r="F19" s="1280"/>
      <c r="G19" s="1280"/>
      <c r="H19" s="1280"/>
      <c r="I19" s="1280"/>
      <c r="J19" s="1280"/>
      <c r="K19" s="1280"/>
      <c r="L19" s="1280"/>
      <c r="M19" s="1280"/>
      <c r="N19" s="1280"/>
      <c r="O19" s="1280"/>
      <c r="P19" s="1280"/>
      <c r="Q19" s="1280"/>
      <c r="R19" s="1280"/>
      <c r="S19" s="1280"/>
      <c r="T19" s="1280"/>
      <c r="U19" s="1280"/>
      <c r="V19" s="1280"/>
      <c r="W19" s="1280"/>
      <c r="X19" s="1280"/>
      <c r="Y19" s="1280"/>
      <c r="Z19" s="1280"/>
      <c r="AA19" s="1280"/>
      <c r="AB19" s="1280"/>
      <c r="AC19" s="1280"/>
      <c r="AD19" s="1280"/>
      <c r="AE19" s="1280"/>
      <c r="AF19" s="1280"/>
      <c r="AG19" s="1280"/>
      <c r="AH19" s="1280"/>
      <c r="AI19" s="1280"/>
      <c r="AJ19" s="1280"/>
      <c r="AK19" s="1280"/>
      <c r="AL19" s="1280"/>
      <c r="AM19" s="1280"/>
      <c r="AN19" s="1280"/>
      <c r="AO19" s="1280"/>
      <c r="AP19" s="1280"/>
      <c r="AQ19" s="1280"/>
      <c r="AR19" s="1280"/>
      <c r="AS19" s="1280"/>
      <c r="AT19" s="1280"/>
      <c r="AU19" s="1280"/>
      <c r="AV19" s="1280"/>
      <c r="AW19" s="1280"/>
      <c r="AX19" s="1280"/>
      <c r="AY19" s="1280"/>
      <c r="AZ19" s="1280"/>
      <c r="BA19" s="1280"/>
      <c r="BB19" s="1280"/>
      <c r="BC19" s="1280"/>
      <c r="BD19" s="1280"/>
      <c r="BE19" s="1280"/>
      <c r="BF19" s="1280"/>
      <c r="BG19" s="1280"/>
      <c r="BH19" s="1280"/>
      <c r="BI19" s="1280"/>
      <c r="BJ19" s="1280"/>
      <c r="BK19" s="1280"/>
      <c r="BL19" s="1280"/>
      <c r="BM19" s="1280"/>
      <c r="BN19" s="1280"/>
      <c r="BO19" s="1280"/>
      <c r="BP19" s="1280"/>
      <c r="BQ19" s="1280"/>
      <c r="BR19" s="1280"/>
      <c r="BS19" s="1280"/>
      <c r="BT19" s="1280"/>
      <c r="BU19" s="1280"/>
      <c r="BV19" s="1280"/>
      <c r="BW19" s="1280"/>
      <c r="BX19" s="1280"/>
      <c r="BY19" s="1280"/>
      <c r="BZ19" s="1280"/>
      <c r="CA19" s="1280"/>
      <c r="CB19" s="1280"/>
      <c r="CC19" s="1280"/>
      <c r="CD19" s="1280"/>
      <c r="CE19" s="1280"/>
      <c r="CF19" s="1280"/>
      <c r="CG19" s="1280"/>
      <c r="CH19" s="1280"/>
      <c r="CI19" s="1280"/>
      <c r="CJ19" s="1280"/>
      <c r="CK19" s="1280"/>
      <c r="CL19" s="1280"/>
      <c r="CM19" s="1280"/>
      <c r="CN19" s="1280"/>
      <c r="CO19" s="1280"/>
      <c r="CP19" s="1280"/>
      <c r="CQ19" s="1280"/>
      <c r="CR19" s="1280"/>
      <c r="CS19" s="1280"/>
      <c r="CT19" s="1280"/>
      <c r="CU19" s="1280"/>
      <c r="CV19" s="1280"/>
      <c r="CW19" s="1280"/>
      <c r="CX19" s="1280"/>
      <c r="CY19" s="1280"/>
      <c r="CZ19" s="1280"/>
      <c r="DA19" s="1280"/>
      <c r="DB19" s="1280"/>
      <c r="DC19" s="1280"/>
      <c r="DD19" s="1280"/>
      <c r="DE19" s="1280"/>
      <c r="DF19" s="1280"/>
      <c r="DG19" s="1280"/>
      <c r="DH19" s="1280"/>
      <c r="DI19" s="1280"/>
      <c r="DJ19" s="1280"/>
      <c r="DK19" s="1280"/>
      <c r="DL19" s="1280"/>
      <c r="DM19" s="1280"/>
      <c r="DN19" s="1280"/>
      <c r="DO19" s="1280"/>
      <c r="DP19" s="1280"/>
      <c r="DQ19" s="1280"/>
      <c r="DR19" s="1280"/>
      <c r="DS19" s="1280"/>
      <c r="DT19" s="1280"/>
      <c r="DU19" s="1280"/>
      <c r="DV19" s="1280"/>
      <c r="DW19" s="1280"/>
      <c r="DX19" s="1280"/>
      <c r="DY19" s="1280"/>
      <c r="DZ19" s="1285"/>
      <c r="EA19" s="1290"/>
    </row>
    <row r="20" spans="2:131" ht="12" customHeight="1">
      <c r="B20" s="1279"/>
      <c r="C20" s="1324"/>
      <c r="D20" s="1324"/>
      <c r="E20" s="1324"/>
      <c r="F20" s="1324"/>
      <c r="G20" s="1324"/>
      <c r="H20" s="1324"/>
      <c r="I20" s="1324"/>
      <c r="J20" s="1324"/>
      <c r="K20" s="1324"/>
      <c r="L20" s="1324"/>
      <c r="M20" s="1324"/>
      <c r="N20" s="1324"/>
      <c r="O20" s="1324"/>
      <c r="P20" s="1324"/>
      <c r="Q20" s="1324"/>
      <c r="R20" s="1324"/>
      <c r="S20" s="1324"/>
      <c r="T20" s="1324"/>
      <c r="U20" s="1324"/>
      <c r="V20" s="1324"/>
      <c r="W20" s="1324"/>
      <c r="X20" s="1324"/>
      <c r="Y20" s="1324"/>
      <c r="Z20" s="1324"/>
      <c r="AA20" s="1324"/>
      <c r="AB20" s="1324"/>
      <c r="AC20" s="1324"/>
      <c r="AD20" s="1324"/>
      <c r="AE20" s="1324"/>
      <c r="AF20" s="1324"/>
      <c r="AG20" s="1324"/>
      <c r="AH20" s="1324"/>
      <c r="AI20" s="1324"/>
      <c r="AJ20" s="1324"/>
      <c r="AK20" s="1324"/>
      <c r="AL20" s="1324"/>
      <c r="AM20" s="1324"/>
      <c r="AN20" s="1324"/>
      <c r="AO20" s="1324"/>
      <c r="AP20" s="1324"/>
      <c r="AQ20" s="1324"/>
      <c r="AR20" s="1324"/>
      <c r="AS20" s="1324"/>
      <c r="AT20" s="1324"/>
      <c r="AU20" s="1324"/>
      <c r="AV20" s="1324"/>
      <c r="AW20" s="1324"/>
      <c r="AX20" s="1324"/>
      <c r="AY20" s="1324"/>
      <c r="AZ20" s="1324"/>
      <c r="BA20" s="1324"/>
      <c r="BB20" s="1324"/>
      <c r="BC20" s="1324"/>
      <c r="BD20" s="1324"/>
      <c r="BE20" s="1324"/>
      <c r="BF20" s="1324"/>
      <c r="BG20" s="1324"/>
      <c r="BH20" s="1324"/>
      <c r="BI20" s="1324"/>
      <c r="BJ20" s="1324"/>
      <c r="BK20" s="1324"/>
      <c r="BL20" s="1324"/>
      <c r="BM20" s="1324"/>
      <c r="BN20" s="1324"/>
      <c r="BO20" s="1324"/>
      <c r="BP20" s="1324"/>
      <c r="BQ20" s="1324"/>
      <c r="BR20" s="1324"/>
      <c r="BS20" s="1324"/>
      <c r="BT20" s="1324"/>
      <c r="BU20" s="1324"/>
      <c r="BV20" s="1324"/>
      <c r="BW20" s="1324"/>
      <c r="BX20" s="1324"/>
      <c r="BY20" s="1324"/>
      <c r="BZ20" s="1324"/>
      <c r="CA20" s="1324"/>
      <c r="CB20" s="1324"/>
      <c r="CC20" s="1324"/>
      <c r="CD20" s="1324"/>
      <c r="CE20" s="1324"/>
      <c r="CF20" s="1324"/>
      <c r="CG20" s="1324"/>
      <c r="CH20" s="1324"/>
      <c r="CI20" s="1324"/>
      <c r="CJ20" s="1324"/>
      <c r="CK20" s="1324"/>
      <c r="CL20" s="1324"/>
      <c r="CM20" s="1324"/>
      <c r="CN20" s="1324"/>
      <c r="CO20" s="1324"/>
      <c r="CP20" s="1324"/>
      <c r="CQ20" s="1324"/>
      <c r="CR20" s="1324"/>
      <c r="CS20" s="1324"/>
      <c r="CT20" s="1324"/>
      <c r="CU20" s="1324"/>
      <c r="CV20" s="1324"/>
      <c r="CW20" s="1324"/>
      <c r="CX20" s="1324"/>
      <c r="CY20" s="1324"/>
      <c r="CZ20" s="1324"/>
      <c r="DA20" s="1324"/>
      <c r="DB20" s="1324"/>
      <c r="DC20" s="1324"/>
      <c r="DD20" s="1324"/>
      <c r="DE20" s="1324"/>
      <c r="DF20" s="1324"/>
      <c r="DG20" s="1324"/>
      <c r="DH20" s="1324"/>
      <c r="DI20" s="1324"/>
      <c r="DJ20" s="1324"/>
      <c r="DK20" s="1324"/>
      <c r="DL20" s="1324"/>
      <c r="DM20" s="1324"/>
      <c r="DN20" s="1324"/>
      <c r="DO20" s="1324"/>
      <c r="DP20" s="1324"/>
      <c r="DQ20" s="1324"/>
      <c r="DR20" s="1324"/>
      <c r="DS20" s="1324"/>
      <c r="DT20" s="1324"/>
      <c r="DU20" s="1324"/>
      <c r="DV20" s="1324"/>
      <c r="DW20" s="1324"/>
      <c r="DX20" s="1324"/>
      <c r="DY20" s="1280"/>
      <c r="DZ20" s="1285"/>
      <c r="EA20" s="1290"/>
    </row>
    <row r="21" spans="2:131" ht="12" customHeight="1">
      <c r="B21" s="1279"/>
      <c r="C21" s="1324"/>
      <c r="D21" s="1324"/>
      <c r="E21" s="1324"/>
      <c r="F21" s="1324"/>
      <c r="G21" s="1324"/>
      <c r="H21" s="1324"/>
      <c r="I21" s="1324"/>
      <c r="J21" s="1324"/>
      <c r="K21" s="1324"/>
      <c r="L21" s="1324"/>
      <c r="M21" s="1324"/>
      <c r="N21" s="1324"/>
      <c r="O21" s="1324"/>
      <c r="P21" s="1324"/>
      <c r="Q21" s="1324"/>
      <c r="R21" s="1324"/>
      <c r="S21" s="1324"/>
      <c r="T21" s="1324"/>
      <c r="U21" s="1324"/>
      <c r="V21" s="1324"/>
      <c r="W21" s="1324"/>
      <c r="X21" s="1324"/>
      <c r="Y21" s="1324"/>
      <c r="Z21" s="1324"/>
      <c r="AA21" s="1324"/>
      <c r="AB21" s="1324"/>
      <c r="AC21" s="1324"/>
      <c r="AD21" s="1324"/>
      <c r="AE21" s="1324"/>
      <c r="AF21" s="1324"/>
      <c r="AG21" s="1324"/>
      <c r="AH21" s="1324"/>
      <c r="AI21" s="1324"/>
      <c r="AJ21" s="1324"/>
      <c r="AK21" s="1324"/>
      <c r="AL21" s="1324"/>
      <c r="AM21" s="1324"/>
      <c r="AN21" s="1324"/>
      <c r="AO21" s="1324"/>
      <c r="AP21" s="1324"/>
      <c r="AQ21" s="1324"/>
      <c r="AR21" s="1324"/>
      <c r="AS21" s="1324"/>
      <c r="AT21" s="1324"/>
      <c r="AU21" s="1324"/>
      <c r="AV21" s="1324"/>
      <c r="AW21" s="1324"/>
      <c r="AX21" s="1324"/>
      <c r="AY21" s="1324"/>
      <c r="AZ21" s="1324"/>
      <c r="BA21" s="1324"/>
      <c r="BB21" s="1324"/>
      <c r="BC21" s="1324"/>
      <c r="BD21" s="1324"/>
      <c r="BE21" s="1324"/>
      <c r="BF21" s="1324"/>
      <c r="BG21" s="1324"/>
      <c r="BH21" s="1324"/>
      <c r="BI21" s="1324"/>
      <c r="BJ21" s="1324"/>
      <c r="BK21" s="1324"/>
      <c r="BL21" s="1324"/>
      <c r="BM21" s="1324"/>
      <c r="BN21" s="1324"/>
      <c r="BO21" s="1324"/>
      <c r="BP21" s="1324"/>
      <c r="BQ21" s="1324"/>
      <c r="BR21" s="1324"/>
      <c r="BS21" s="1324"/>
      <c r="BT21" s="1324"/>
      <c r="BU21" s="1324"/>
      <c r="BV21" s="1324"/>
      <c r="BW21" s="1324"/>
      <c r="BX21" s="1324"/>
      <c r="BY21" s="1324"/>
      <c r="BZ21" s="1324"/>
      <c r="CA21" s="1324"/>
      <c r="CB21" s="1324"/>
      <c r="CC21" s="1324"/>
      <c r="CD21" s="1324"/>
      <c r="CE21" s="1324"/>
      <c r="CF21" s="1324"/>
      <c r="CG21" s="1324"/>
      <c r="CH21" s="1324"/>
      <c r="CI21" s="1324"/>
      <c r="CJ21" s="1324"/>
      <c r="CK21" s="1324"/>
      <c r="CL21" s="1324"/>
      <c r="CM21" s="1324"/>
      <c r="CN21" s="1324"/>
      <c r="CO21" s="1324"/>
      <c r="CP21" s="1324"/>
      <c r="CQ21" s="1324"/>
      <c r="CR21" s="1324"/>
      <c r="CS21" s="1324"/>
      <c r="CT21" s="1324"/>
      <c r="CU21" s="1324"/>
      <c r="CV21" s="1324"/>
      <c r="CW21" s="1324"/>
      <c r="CX21" s="1324"/>
      <c r="CY21" s="1324"/>
      <c r="CZ21" s="1324"/>
      <c r="DA21" s="1324"/>
      <c r="DB21" s="1324"/>
      <c r="DC21" s="1324"/>
      <c r="DD21" s="1324"/>
      <c r="DE21" s="1324"/>
      <c r="DF21" s="1324"/>
      <c r="DG21" s="1324"/>
      <c r="DH21" s="1324"/>
      <c r="DI21" s="1324"/>
      <c r="DJ21" s="1324"/>
      <c r="DK21" s="1324"/>
      <c r="DL21" s="1324"/>
      <c r="DM21" s="1324"/>
      <c r="DN21" s="1324"/>
      <c r="DO21" s="1324"/>
      <c r="DP21" s="1324"/>
      <c r="DQ21" s="1324"/>
      <c r="DR21" s="1324"/>
      <c r="DS21" s="1324"/>
      <c r="DT21" s="1324"/>
      <c r="DU21" s="1324"/>
      <c r="DV21" s="1324"/>
      <c r="DW21" s="1324"/>
      <c r="DX21" s="1324"/>
      <c r="DY21" s="1324"/>
      <c r="DZ21" s="1285"/>
      <c r="EA21" s="1290"/>
    </row>
    <row r="22" spans="2:131" ht="16.5" customHeight="1">
      <c r="B22" s="1279"/>
      <c r="C22" s="1324"/>
      <c r="D22" s="1324"/>
      <c r="E22" s="1324"/>
      <c r="F22" s="1324"/>
      <c r="G22" s="1324"/>
      <c r="H22" s="1324"/>
      <c r="I22" s="1324"/>
      <c r="J22" s="1324"/>
      <c r="K22" s="1324"/>
      <c r="L22" s="1324"/>
      <c r="M22" s="1324"/>
      <c r="N22" s="1324"/>
      <c r="O22" s="1324"/>
      <c r="P22" s="1324"/>
      <c r="Q22" s="1324"/>
      <c r="R22" s="1324"/>
      <c r="S22" s="1324"/>
      <c r="T22" s="1324"/>
      <c r="U22" s="1324"/>
      <c r="V22" s="1324"/>
      <c r="W22" s="1324"/>
      <c r="X22" s="1324"/>
      <c r="Y22" s="1324"/>
      <c r="Z22" s="1324"/>
      <c r="AA22" s="1324"/>
      <c r="AB22" s="1324"/>
      <c r="AC22" s="1324"/>
      <c r="AD22" s="1324"/>
      <c r="AE22" s="1324"/>
      <c r="AF22" s="1324"/>
      <c r="AG22" s="1324"/>
      <c r="AH22" s="1324"/>
      <c r="AI22" s="1324"/>
      <c r="AJ22" s="1324"/>
      <c r="AK22" s="1324"/>
      <c r="AL22" s="1324"/>
      <c r="AM22" s="1324"/>
      <c r="AN22" s="1324"/>
      <c r="AO22" s="1324"/>
      <c r="AP22" s="1324"/>
      <c r="AQ22" s="1324"/>
      <c r="AR22" s="1324"/>
      <c r="AS22" s="1324"/>
      <c r="AT22" s="1324"/>
      <c r="AU22" s="1324"/>
      <c r="AV22" s="1324"/>
      <c r="AW22" s="1324"/>
      <c r="AX22" s="1324"/>
      <c r="AY22" s="1324"/>
      <c r="AZ22" s="1324"/>
      <c r="BA22" s="1324"/>
      <c r="BB22" s="1324"/>
      <c r="BC22" s="1324"/>
      <c r="BD22" s="1324"/>
      <c r="BE22" s="1324"/>
      <c r="BF22" s="1324"/>
      <c r="BG22" s="1324"/>
      <c r="BH22" s="1324"/>
      <c r="BI22" s="1324"/>
      <c r="BJ22" s="1324"/>
      <c r="BK22" s="1324"/>
      <c r="BL22" s="1324"/>
      <c r="BM22" s="1324"/>
      <c r="BN22" s="1324"/>
      <c r="BO22" s="1324"/>
      <c r="BP22" s="1324"/>
      <c r="BQ22" s="1324"/>
      <c r="BR22" s="1324"/>
      <c r="BS22" s="1324"/>
      <c r="BT22" s="1324"/>
      <c r="BU22" s="1324"/>
      <c r="BV22" s="1324"/>
      <c r="BW22" s="1324"/>
      <c r="BX22" s="1324"/>
      <c r="BY22" s="1324"/>
      <c r="BZ22" s="1324"/>
      <c r="CA22" s="1324"/>
      <c r="CB22" s="1324"/>
      <c r="CC22" s="1324"/>
      <c r="CD22" s="1324"/>
      <c r="CE22" s="1324"/>
      <c r="CF22" s="1324"/>
      <c r="CG22" s="1324"/>
      <c r="CH22" s="1324"/>
      <c r="CI22" s="1324"/>
      <c r="CJ22" s="1324"/>
      <c r="CK22" s="1324"/>
      <c r="CL22" s="1324"/>
      <c r="CM22" s="1324"/>
      <c r="CN22" s="1324"/>
      <c r="CO22" s="1324"/>
      <c r="CP22" s="1324"/>
      <c r="CQ22" s="1324"/>
      <c r="CR22" s="1324"/>
      <c r="CS22" s="1324"/>
      <c r="CT22" s="1324"/>
      <c r="CU22" s="1324"/>
      <c r="CV22" s="1324"/>
      <c r="CW22" s="1324"/>
      <c r="CX22" s="1324"/>
      <c r="CY22" s="1324"/>
      <c r="CZ22" s="1324"/>
      <c r="DA22" s="1324"/>
      <c r="DB22" s="1324"/>
      <c r="DC22" s="1324"/>
      <c r="DD22" s="1324"/>
      <c r="DE22" s="1324"/>
      <c r="DF22" s="1324"/>
      <c r="DG22" s="1324"/>
      <c r="DH22" s="1324"/>
      <c r="DI22" s="1324"/>
      <c r="DJ22" s="1324"/>
      <c r="DK22" s="1324"/>
      <c r="DL22" s="1324"/>
      <c r="DM22" s="1324"/>
      <c r="DN22" s="1324"/>
      <c r="DO22" s="1324"/>
      <c r="DP22" s="1324"/>
      <c r="DQ22" s="1324"/>
      <c r="DR22" s="1324"/>
      <c r="DS22" s="1324"/>
      <c r="DT22" s="1324"/>
      <c r="DU22" s="1324"/>
      <c r="DV22" s="1324"/>
      <c r="DW22" s="1324"/>
      <c r="DX22" s="1324"/>
      <c r="DY22" s="1324"/>
      <c r="DZ22" s="1285"/>
      <c r="EA22" s="1290"/>
    </row>
    <row r="23" spans="2:131" ht="12" customHeight="1">
      <c r="B23" s="1279"/>
      <c r="C23" s="1280"/>
      <c r="D23" s="1280"/>
      <c r="E23" s="1280"/>
      <c r="F23" s="1280"/>
      <c r="G23" s="1280"/>
      <c r="H23" s="1280"/>
      <c r="I23" s="1280"/>
      <c r="J23" s="1280"/>
      <c r="K23" s="1280"/>
      <c r="L23" s="1280"/>
      <c r="M23" s="1280"/>
      <c r="N23" s="1280"/>
      <c r="O23" s="1280"/>
      <c r="P23" s="1280"/>
      <c r="Q23" s="1280"/>
      <c r="R23" s="1280"/>
      <c r="S23" s="1280"/>
      <c r="T23" s="1280"/>
      <c r="U23" s="1280"/>
      <c r="V23" s="1280"/>
      <c r="W23" s="1280"/>
      <c r="X23" s="1280"/>
      <c r="Y23" s="1280"/>
      <c r="Z23" s="1280"/>
      <c r="AA23" s="1280"/>
      <c r="AB23" s="1280"/>
      <c r="AC23" s="1280"/>
      <c r="AD23" s="1280"/>
      <c r="AE23" s="1280"/>
      <c r="AF23" s="1280"/>
      <c r="AG23" s="1280"/>
      <c r="AH23" s="1280"/>
      <c r="AI23" s="1280"/>
      <c r="AJ23" s="1280"/>
      <c r="AK23" s="1280"/>
      <c r="AL23" s="1280"/>
      <c r="AM23" s="1280"/>
      <c r="AN23" s="1280"/>
      <c r="AO23" s="1280"/>
      <c r="AP23" s="1280"/>
      <c r="AQ23" s="1280"/>
      <c r="AR23" s="1280"/>
      <c r="AS23" s="1280"/>
      <c r="AT23" s="1280"/>
      <c r="AU23" s="1280"/>
      <c r="AV23" s="1280"/>
      <c r="AW23" s="1280"/>
      <c r="AX23" s="1280"/>
      <c r="AY23" s="1280"/>
      <c r="AZ23" s="1280"/>
      <c r="BA23" s="1280"/>
      <c r="BB23" s="1280"/>
      <c r="BC23" s="1280"/>
      <c r="BD23" s="1280"/>
      <c r="BE23" s="1280"/>
      <c r="BF23" s="1280"/>
      <c r="BG23" s="1280"/>
      <c r="BH23" s="1280"/>
      <c r="BI23" s="1280"/>
      <c r="BJ23" s="1280"/>
      <c r="BK23" s="1280"/>
      <c r="BL23" s="1280"/>
      <c r="BM23" s="1280"/>
      <c r="BN23" s="1280"/>
      <c r="BO23" s="1280"/>
      <c r="BP23" s="1280"/>
      <c r="BQ23" s="1280"/>
      <c r="BR23" s="1280"/>
      <c r="BS23" s="1280"/>
      <c r="BT23" s="1280"/>
      <c r="BU23" s="1280"/>
      <c r="BV23" s="1280"/>
      <c r="BW23" s="1280"/>
      <c r="BX23" s="1280"/>
      <c r="BY23" s="1280"/>
      <c r="BZ23" s="1280"/>
      <c r="CA23" s="1280"/>
      <c r="CB23" s="1280"/>
      <c r="CC23" s="1280"/>
      <c r="CD23" s="1280"/>
      <c r="CE23" s="1280"/>
      <c r="CF23" s="1280"/>
      <c r="CG23" s="1280"/>
      <c r="CH23" s="1280"/>
      <c r="CI23" s="1280"/>
      <c r="CJ23" s="1280"/>
      <c r="CK23" s="1280"/>
      <c r="CL23" s="1280"/>
      <c r="CM23" s="1280"/>
      <c r="CN23" s="1280"/>
      <c r="CO23" s="1280"/>
      <c r="CP23" s="1280"/>
      <c r="CQ23" s="1280"/>
      <c r="CR23" s="1280"/>
      <c r="CS23" s="1280"/>
      <c r="CT23" s="1280"/>
      <c r="CU23" s="1280"/>
      <c r="CV23" s="1280"/>
      <c r="CW23" s="1280"/>
      <c r="CX23" s="1280"/>
      <c r="CY23" s="1280"/>
      <c r="CZ23" s="1280"/>
      <c r="DA23" s="1280"/>
      <c r="DB23" s="1280"/>
      <c r="DC23" s="1280"/>
      <c r="DD23" s="1280"/>
      <c r="DE23" s="1280"/>
      <c r="DF23" s="1280"/>
      <c r="DG23" s="1280"/>
      <c r="DH23" s="1280"/>
      <c r="DI23" s="1280"/>
      <c r="DJ23" s="1280"/>
      <c r="DK23" s="1280"/>
      <c r="DL23" s="1280"/>
      <c r="DM23" s="1280"/>
      <c r="DN23" s="1280"/>
      <c r="DO23" s="1280"/>
      <c r="DP23" s="1280"/>
      <c r="DQ23" s="1280"/>
      <c r="DR23" s="1280"/>
      <c r="DS23" s="1280"/>
      <c r="DT23" s="1280"/>
      <c r="DU23" s="1280"/>
      <c r="DV23" s="1280"/>
      <c r="DW23" s="1280"/>
      <c r="DX23" s="1280"/>
      <c r="DY23" s="1324"/>
      <c r="DZ23" s="1285"/>
      <c r="EA23" s="1290"/>
    </row>
    <row r="24" spans="2:131" ht="12" customHeight="1">
      <c r="B24" s="1279"/>
      <c r="C24" s="1280"/>
      <c r="D24" s="1280"/>
      <c r="E24" s="1280"/>
      <c r="F24" s="1280"/>
      <c r="G24" s="1280"/>
      <c r="H24" s="1280"/>
      <c r="I24" s="1280"/>
      <c r="J24" s="1280"/>
      <c r="K24" s="1280"/>
      <c r="L24" s="1280"/>
      <c r="M24" s="1280"/>
      <c r="N24" s="1280"/>
      <c r="O24" s="1280"/>
      <c r="P24" s="1280"/>
      <c r="Q24" s="1280"/>
      <c r="R24" s="1280"/>
      <c r="S24" s="1280"/>
      <c r="T24" s="1280"/>
      <c r="U24" s="1280"/>
      <c r="V24" s="1280"/>
      <c r="W24" s="1280"/>
      <c r="X24" s="1280"/>
      <c r="Y24" s="1280"/>
      <c r="Z24" s="1280"/>
      <c r="AA24" s="1280"/>
      <c r="AB24" s="1280"/>
      <c r="AC24" s="1280"/>
      <c r="AD24" s="1280"/>
      <c r="AE24" s="1280"/>
      <c r="AF24" s="1280"/>
      <c r="AG24" s="1280"/>
      <c r="AH24" s="1280"/>
      <c r="AI24" s="1280"/>
      <c r="AJ24" s="1280"/>
      <c r="AK24" s="1280"/>
      <c r="AL24" s="1280"/>
      <c r="AM24" s="1280"/>
      <c r="AN24" s="1280"/>
      <c r="AO24" s="1280"/>
      <c r="AP24" s="1280"/>
      <c r="AQ24" s="1280"/>
      <c r="AR24" s="1280"/>
      <c r="AS24" s="1280"/>
      <c r="AT24" s="1280"/>
      <c r="AU24" s="1280"/>
      <c r="AV24" s="1280"/>
      <c r="AW24" s="1280"/>
      <c r="AX24" s="1280"/>
      <c r="AY24" s="1280"/>
      <c r="AZ24" s="1280"/>
      <c r="BA24" s="1280"/>
      <c r="BB24" s="1280"/>
      <c r="BC24" s="1280"/>
      <c r="BD24" s="1280"/>
      <c r="BE24" s="1280"/>
      <c r="BF24" s="1280"/>
      <c r="BG24" s="1280"/>
      <c r="BH24" s="1280"/>
      <c r="BI24" s="1280"/>
      <c r="BJ24" s="1280"/>
      <c r="BK24" s="1280"/>
      <c r="BL24" s="1280"/>
      <c r="BM24" s="1280"/>
      <c r="BN24" s="1280"/>
      <c r="BO24" s="1280"/>
      <c r="BP24" s="1280"/>
      <c r="BQ24" s="1280"/>
      <c r="BR24" s="1280"/>
      <c r="BS24" s="1280"/>
      <c r="BT24" s="1280"/>
      <c r="BU24" s="1280"/>
      <c r="BV24" s="1280"/>
      <c r="BW24" s="1280"/>
      <c r="BX24" s="1280"/>
      <c r="BY24" s="1280"/>
      <c r="BZ24" s="1280"/>
      <c r="CA24" s="1280"/>
      <c r="CB24" s="1280"/>
      <c r="CC24" s="1280"/>
      <c r="CD24" s="1280"/>
      <c r="CE24" s="1280"/>
      <c r="CF24" s="1280"/>
      <c r="CG24" s="1280"/>
      <c r="CH24" s="1280"/>
      <c r="CI24" s="1280"/>
      <c r="CJ24" s="1280"/>
      <c r="CK24" s="1280"/>
      <c r="CL24" s="1280"/>
      <c r="CM24" s="1280"/>
      <c r="CN24" s="1280"/>
      <c r="CO24" s="1280"/>
      <c r="CP24" s="1280"/>
      <c r="CQ24" s="1280"/>
      <c r="CR24" s="1280"/>
      <c r="CS24" s="1280"/>
      <c r="CT24" s="1280"/>
      <c r="CU24" s="1280"/>
      <c r="CV24" s="1280"/>
      <c r="CW24" s="1280"/>
      <c r="CX24" s="1280"/>
      <c r="CY24" s="1280"/>
      <c r="CZ24" s="1280"/>
      <c r="DA24" s="1280"/>
      <c r="DB24" s="1280"/>
      <c r="DC24" s="1280"/>
      <c r="DD24" s="1280"/>
      <c r="DE24" s="1280"/>
      <c r="DF24" s="1280"/>
      <c r="DG24" s="1280"/>
      <c r="DH24" s="1280"/>
      <c r="DI24" s="1280"/>
      <c r="DJ24" s="1280"/>
      <c r="DK24" s="1280"/>
      <c r="DL24" s="1280"/>
      <c r="DM24" s="1280"/>
      <c r="DN24" s="1280"/>
      <c r="DO24" s="1280"/>
      <c r="DP24" s="1280"/>
      <c r="DQ24" s="1280"/>
      <c r="DR24" s="1280"/>
      <c r="DS24" s="1280"/>
      <c r="DT24" s="1280"/>
      <c r="DU24" s="1280"/>
      <c r="DV24" s="1280"/>
      <c r="DW24" s="1280"/>
      <c r="DX24" s="1280"/>
      <c r="DY24" s="1280"/>
      <c r="DZ24" s="1285"/>
      <c r="EA24" s="1290"/>
    </row>
    <row r="25" spans="2:131" ht="12" customHeight="1">
      <c r="B25" s="1279"/>
      <c r="C25" s="1280"/>
      <c r="D25" s="1280"/>
      <c r="E25" s="1280"/>
      <c r="F25" s="1280"/>
      <c r="G25" s="1280"/>
      <c r="H25" s="1280"/>
      <c r="I25" s="1280"/>
      <c r="J25" s="1280"/>
      <c r="K25" s="1280"/>
      <c r="L25" s="1280"/>
      <c r="M25" s="1280"/>
      <c r="N25" s="1280"/>
      <c r="O25" s="1280"/>
      <c r="P25" s="1280"/>
      <c r="Q25" s="1280"/>
      <c r="R25" s="1280"/>
      <c r="S25" s="1280"/>
      <c r="T25" s="1280"/>
      <c r="U25" s="1280"/>
      <c r="V25" s="1280"/>
      <c r="W25" s="1280"/>
      <c r="X25" s="1280"/>
      <c r="Y25" s="1280"/>
      <c r="Z25" s="1280"/>
      <c r="AA25" s="1280"/>
      <c r="AB25" s="1280"/>
      <c r="AC25" s="1280"/>
      <c r="AD25" s="1280"/>
      <c r="AE25" s="1280"/>
      <c r="AF25" s="1280"/>
      <c r="AG25" s="1280"/>
      <c r="AH25" s="1280"/>
      <c r="AI25" s="1280"/>
      <c r="AJ25" s="1280"/>
      <c r="AK25" s="1280"/>
      <c r="AL25" s="1280"/>
      <c r="AM25" s="1280"/>
      <c r="AN25" s="1280"/>
      <c r="AO25" s="1280"/>
      <c r="AP25" s="1280"/>
      <c r="AQ25" s="1280"/>
      <c r="AR25" s="1280"/>
      <c r="AS25" s="1280"/>
      <c r="AT25" s="1280"/>
      <c r="AU25" s="1280"/>
      <c r="AV25" s="1280"/>
      <c r="AW25" s="1280"/>
      <c r="AX25" s="1280"/>
      <c r="AY25" s="1280"/>
      <c r="AZ25" s="1280"/>
      <c r="BA25" s="1280"/>
      <c r="BB25" s="1280"/>
      <c r="BC25" s="1280"/>
      <c r="BD25" s="1280"/>
      <c r="BE25" s="1280"/>
      <c r="BF25" s="1280"/>
      <c r="BG25" s="1280"/>
      <c r="BH25" s="1280"/>
      <c r="BI25" s="1280"/>
      <c r="BJ25" s="1280"/>
      <c r="BK25" s="1280"/>
      <c r="BL25" s="1280"/>
      <c r="BM25" s="1280"/>
      <c r="BN25" s="1280"/>
      <c r="BO25" s="1280"/>
      <c r="BP25" s="1280"/>
      <c r="BQ25" s="1280"/>
      <c r="BR25" s="1280"/>
      <c r="BS25" s="1280"/>
      <c r="BT25" s="1280"/>
      <c r="BU25" s="1280"/>
      <c r="BV25" s="1280"/>
      <c r="BW25" s="1280"/>
      <c r="BX25" s="1280"/>
      <c r="BY25" s="1280"/>
      <c r="BZ25" s="1280"/>
      <c r="CA25" s="1280"/>
      <c r="CB25" s="1280"/>
      <c r="CC25" s="1280"/>
      <c r="CD25" s="1280"/>
      <c r="CE25" s="1280"/>
      <c r="CF25" s="1280"/>
      <c r="CG25" s="1280"/>
      <c r="CH25" s="1280"/>
      <c r="CI25" s="1280"/>
      <c r="CJ25" s="1280"/>
      <c r="CK25" s="1280"/>
      <c r="CL25" s="1280"/>
      <c r="CM25" s="1280"/>
      <c r="CN25" s="1280"/>
      <c r="CO25" s="1280"/>
      <c r="CP25" s="1280"/>
      <c r="CQ25" s="1280"/>
      <c r="CR25" s="1280"/>
      <c r="CS25" s="1280"/>
      <c r="CT25" s="1280"/>
      <c r="CU25" s="1280"/>
      <c r="CV25" s="1280"/>
      <c r="CW25" s="1280"/>
      <c r="CX25" s="1280"/>
      <c r="CY25" s="1280"/>
      <c r="CZ25" s="1280"/>
      <c r="DA25" s="1280"/>
      <c r="DB25" s="1280"/>
      <c r="DC25" s="1280"/>
      <c r="DD25" s="1280"/>
      <c r="DE25" s="1280"/>
      <c r="DF25" s="1280"/>
      <c r="DG25" s="1280"/>
      <c r="DH25" s="1280"/>
      <c r="DI25" s="1280"/>
      <c r="DJ25" s="1280"/>
      <c r="DK25" s="1280"/>
      <c r="DL25" s="1280"/>
      <c r="DM25" s="1280"/>
      <c r="DN25" s="1280"/>
      <c r="DO25" s="1280"/>
      <c r="DP25" s="1280"/>
      <c r="DQ25" s="1280"/>
      <c r="DR25" s="1280"/>
      <c r="DS25" s="1280"/>
      <c r="DT25" s="1280"/>
      <c r="DU25" s="1280"/>
      <c r="DV25" s="1280"/>
      <c r="DW25" s="1280"/>
      <c r="DX25" s="1280"/>
      <c r="DY25" s="1280"/>
      <c r="DZ25" s="1285"/>
      <c r="EA25" s="1290"/>
    </row>
    <row r="26" spans="2:131" ht="12" customHeight="1">
      <c r="B26" s="1279"/>
      <c r="C26" s="1280"/>
      <c r="D26" s="1280"/>
      <c r="E26" s="1280"/>
      <c r="F26" s="1280"/>
      <c r="G26" s="1280"/>
      <c r="H26" s="1280"/>
      <c r="I26" s="1280"/>
      <c r="J26" s="1280"/>
      <c r="K26" s="1280"/>
      <c r="L26" s="1280"/>
      <c r="M26" s="1280"/>
      <c r="N26" s="1280"/>
      <c r="O26" s="1280"/>
      <c r="P26" s="1280"/>
      <c r="Q26" s="1280"/>
      <c r="R26" s="1280"/>
      <c r="S26" s="1280"/>
      <c r="T26" s="1280"/>
      <c r="U26" s="1280"/>
      <c r="V26" s="1280"/>
      <c r="W26" s="1280"/>
      <c r="X26" s="1280"/>
      <c r="Y26" s="1280"/>
      <c r="Z26" s="1280"/>
      <c r="AA26" s="1280"/>
      <c r="AB26" s="1280"/>
      <c r="AC26" s="1280"/>
      <c r="AD26" s="1280"/>
      <c r="AE26" s="1280"/>
      <c r="AF26" s="1280"/>
      <c r="AG26" s="1280"/>
      <c r="AH26" s="1280"/>
      <c r="AI26" s="1280"/>
      <c r="AJ26" s="1280"/>
      <c r="AK26" s="1280"/>
      <c r="AL26" s="1280"/>
      <c r="AM26" s="1280"/>
      <c r="AN26" s="1280"/>
      <c r="AO26" s="1280"/>
      <c r="AP26" s="1280"/>
      <c r="AQ26" s="1280"/>
      <c r="AR26" s="1280"/>
      <c r="AS26" s="1280"/>
      <c r="AT26" s="1280"/>
      <c r="AU26" s="1280"/>
      <c r="AV26" s="1280"/>
      <c r="AW26" s="1280"/>
      <c r="AX26" s="1280"/>
      <c r="AY26" s="1280"/>
      <c r="AZ26" s="1280"/>
      <c r="BA26" s="1280"/>
      <c r="BB26" s="1280"/>
      <c r="BC26" s="1280"/>
      <c r="BD26" s="1280"/>
      <c r="BE26" s="1280"/>
      <c r="BF26" s="1280"/>
      <c r="BG26" s="1280"/>
      <c r="BH26" s="1280"/>
      <c r="BI26" s="1280"/>
      <c r="BJ26" s="1280"/>
      <c r="BK26" s="1280"/>
      <c r="BL26" s="1280"/>
      <c r="BM26" s="1280"/>
      <c r="BN26" s="1280"/>
      <c r="BO26" s="1280"/>
      <c r="BP26" s="1280"/>
      <c r="BQ26" s="1280"/>
      <c r="BR26" s="1280"/>
      <c r="BS26" s="1280"/>
      <c r="BT26" s="1280"/>
      <c r="BU26" s="1280"/>
      <c r="BV26" s="1280"/>
      <c r="BW26" s="1280"/>
      <c r="BX26" s="1280"/>
      <c r="BY26" s="1280"/>
      <c r="BZ26" s="1280"/>
      <c r="CA26" s="1280"/>
      <c r="CB26" s="1280"/>
      <c r="CC26" s="1280"/>
      <c r="CD26" s="1280"/>
      <c r="CE26" s="1280"/>
      <c r="CF26" s="1280"/>
      <c r="CG26" s="1280"/>
      <c r="CH26" s="1280"/>
      <c r="CI26" s="1280"/>
      <c r="CJ26" s="1280"/>
      <c r="CK26" s="1280"/>
      <c r="CL26" s="1280"/>
      <c r="CM26" s="1280"/>
      <c r="CN26" s="1280"/>
      <c r="CO26" s="1280"/>
      <c r="CP26" s="1280"/>
      <c r="CQ26" s="1280"/>
      <c r="CR26" s="1280"/>
      <c r="CS26" s="1280"/>
      <c r="CT26" s="1280"/>
      <c r="CU26" s="1280"/>
      <c r="CV26" s="1280"/>
      <c r="CW26" s="1280"/>
      <c r="CX26" s="1280"/>
      <c r="CY26" s="1280"/>
      <c r="CZ26" s="1280"/>
      <c r="DA26" s="1280"/>
      <c r="DB26" s="1280"/>
      <c r="DC26" s="1280"/>
      <c r="DD26" s="1280"/>
      <c r="DE26" s="1280"/>
      <c r="DF26" s="1280"/>
      <c r="DG26" s="1280"/>
      <c r="DH26" s="1280"/>
      <c r="DI26" s="1280"/>
      <c r="DJ26" s="1280"/>
      <c r="DK26" s="1280"/>
      <c r="DL26" s="1280"/>
      <c r="DM26" s="1280"/>
      <c r="DN26" s="1280"/>
      <c r="DO26" s="1280"/>
      <c r="DP26" s="1280"/>
      <c r="DQ26" s="1280"/>
      <c r="DR26" s="1280"/>
      <c r="DS26" s="1280"/>
      <c r="DT26" s="1280"/>
      <c r="DU26" s="1280"/>
      <c r="DV26" s="1280"/>
      <c r="DW26" s="1280"/>
      <c r="DX26" s="1280"/>
      <c r="DY26" s="1280"/>
      <c r="DZ26" s="1285"/>
      <c r="EA26" s="1290"/>
    </row>
    <row r="27" spans="2:131" ht="12" customHeight="1">
      <c r="B27" s="1279"/>
      <c r="C27" s="1280"/>
      <c r="D27" s="1280"/>
      <c r="E27" s="1280"/>
      <c r="F27" s="1280"/>
      <c r="G27" s="1280"/>
      <c r="H27" s="1280"/>
      <c r="I27" s="1280"/>
      <c r="J27" s="1280"/>
      <c r="K27" s="1280"/>
      <c r="L27" s="1280"/>
      <c r="M27" s="1280"/>
      <c r="N27" s="1280"/>
      <c r="O27" s="1280"/>
      <c r="P27" s="1280"/>
      <c r="Q27" s="1280"/>
      <c r="R27" s="1280"/>
      <c r="S27" s="1280"/>
      <c r="T27" s="1280"/>
      <c r="U27" s="1280"/>
      <c r="V27" s="1280"/>
      <c r="W27" s="1280"/>
      <c r="X27" s="1280"/>
      <c r="Y27" s="1280"/>
      <c r="Z27" s="1280"/>
      <c r="AA27" s="1280"/>
      <c r="AB27" s="1280"/>
      <c r="AC27" s="1280"/>
      <c r="AD27" s="1280"/>
      <c r="AE27" s="1280"/>
      <c r="AF27" s="1280"/>
      <c r="AG27" s="1280"/>
      <c r="AH27" s="1280"/>
      <c r="AI27" s="1280"/>
      <c r="AJ27" s="1280"/>
      <c r="AK27" s="1280"/>
      <c r="AL27" s="1280"/>
      <c r="AM27" s="1280"/>
      <c r="AN27" s="1280"/>
      <c r="AO27" s="1280"/>
      <c r="AP27" s="1280"/>
      <c r="AQ27" s="1280"/>
      <c r="AR27" s="1280"/>
      <c r="AS27" s="1280"/>
      <c r="AT27" s="1280"/>
      <c r="AU27" s="1280"/>
      <c r="AV27" s="1280"/>
      <c r="AW27" s="1280"/>
      <c r="AX27" s="1280"/>
      <c r="AY27" s="1280"/>
      <c r="AZ27" s="1280"/>
      <c r="BA27" s="1280"/>
      <c r="BB27" s="1280"/>
      <c r="BC27" s="1280"/>
      <c r="BD27" s="1280"/>
      <c r="BE27" s="1280"/>
      <c r="BF27" s="1280"/>
      <c r="BG27" s="1280"/>
      <c r="BH27" s="1280"/>
      <c r="BI27" s="1280"/>
      <c r="BJ27" s="1280"/>
      <c r="BK27" s="1280"/>
      <c r="BL27" s="1280"/>
      <c r="BM27" s="1280"/>
      <c r="BN27" s="1280"/>
      <c r="BO27" s="1280"/>
      <c r="BP27" s="1280"/>
      <c r="BQ27" s="1280"/>
      <c r="BR27" s="1280"/>
      <c r="BS27" s="1280"/>
      <c r="BT27" s="1280"/>
      <c r="BU27" s="1280"/>
      <c r="BV27" s="1280"/>
      <c r="BW27" s="1280"/>
      <c r="BX27" s="1280"/>
      <c r="BY27" s="1280"/>
      <c r="BZ27" s="1280"/>
      <c r="CA27" s="1280"/>
      <c r="CB27" s="1280"/>
      <c r="CC27" s="1280"/>
      <c r="CD27" s="1280"/>
      <c r="CE27" s="1280"/>
      <c r="CF27" s="1280"/>
      <c r="CG27" s="1280"/>
      <c r="CH27" s="1280"/>
      <c r="CI27" s="1280"/>
      <c r="CJ27" s="1280"/>
      <c r="CK27" s="1280"/>
      <c r="CL27" s="1280"/>
      <c r="CM27" s="1280"/>
      <c r="CN27" s="1280"/>
      <c r="CO27" s="1280"/>
      <c r="CP27" s="1280"/>
      <c r="CQ27" s="1280"/>
      <c r="CR27" s="1280"/>
      <c r="CS27" s="1280"/>
      <c r="CT27" s="1280"/>
      <c r="CU27" s="1280"/>
      <c r="CV27" s="1280"/>
      <c r="CW27" s="1280"/>
      <c r="CX27" s="1280"/>
      <c r="CY27" s="1280"/>
      <c r="CZ27" s="1280"/>
      <c r="DA27" s="1280"/>
      <c r="DB27" s="1280"/>
      <c r="DC27" s="1280"/>
      <c r="DD27" s="1280"/>
      <c r="DE27" s="1280"/>
      <c r="DF27" s="1280"/>
      <c r="DG27" s="1280"/>
      <c r="DH27" s="1280"/>
      <c r="DI27" s="1280"/>
      <c r="DJ27" s="1280"/>
      <c r="DK27" s="1280"/>
      <c r="DL27" s="1280"/>
      <c r="DM27" s="1280"/>
      <c r="DN27" s="1280"/>
      <c r="DO27" s="1280"/>
      <c r="DP27" s="1280"/>
      <c r="DQ27" s="1280"/>
      <c r="DR27" s="1280"/>
      <c r="DS27" s="1280"/>
      <c r="DT27" s="1280"/>
      <c r="DU27" s="1280"/>
      <c r="DV27" s="1280"/>
      <c r="DW27" s="1280"/>
      <c r="DX27" s="1280"/>
      <c r="DY27" s="1280"/>
      <c r="DZ27" s="1285"/>
      <c r="EA27" s="1290"/>
    </row>
    <row r="28" spans="2:131" ht="12" customHeight="1">
      <c r="B28" s="1279"/>
      <c r="C28" s="1280"/>
      <c r="D28" s="1280"/>
      <c r="E28" s="1280"/>
      <c r="F28" s="1280"/>
      <c r="G28" s="1280"/>
      <c r="H28" s="1280"/>
      <c r="I28" s="1280"/>
      <c r="J28" s="1280"/>
      <c r="K28" s="1280"/>
      <c r="L28" s="1280"/>
      <c r="M28" s="1280"/>
      <c r="N28" s="1280"/>
      <c r="O28" s="1280"/>
      <c r="P28" s="1280"/>
      <c r="Q28" s="1280"/>
      <c r="R28" s="1280"/>
      <c r="S28" s="1280"/>
      <c r="T28" s="1280"/>
      <c r="U28" s="1280"/>
      <c r="V28" s="1280"/>
      <c r="W28" s="1280"/>
      <c r="X28" s="1280"/>
      <c r="Y28" s="1280"/>
      <c r="Z28" s="1280"/>
      <c r="AA28" s="1280"/>
      <c r="AB28" s="1280"/>
      <c r="AC28" s="1280"/>
      <c r="AD28" s="1280"/>
      <c r="AE28" s="1280"/>
      <c r="AF28" s="1280"/>
      <c r="AG28" s="1280"/>
      <c r="AH28" s="1280"/>
      <c r="AI28" s="1280"/>
      <c r="AJ28" s="1280"/>
      <c r="AK28" s="1280"/>
      <c r="AL28" s="1280"/>
      <c r="AM28" s="1280"/>
      <c r="AN28" s="1280"/>
      <c r="AO28" s="1280"/>
      <c r="AP28" s="1280"/>
      <c r="AQ28" s="1280"/>
      <c r="AR28" s="1280"/>
      <c r="AS28" s="1280"/>
      <c r="AT28" s="1280"/>
      <c r="AU28" s="1280"/>
      <c r="AV28" s="1280"/>
      <c r="AW28" s="1280"/>
      <c r="AX28" s="1280"/>
      <c r="AY28" s="1280"/>
      <c r="AZ28" s="1280"/>
      <c r="BA28" s="1280"/>
      <c r="BB28" s="1280"/>
      <c r="BC28" s="1280"/>
      <c r="BD28" s="1280"/>
      <c r="BE28" s="1280"/>
      <c r="BF28" s="1280"/>
      <c r="BG28" s="1280"/>
      <c r="BH28" s="1280"/>
      <c r="BI28" s="1280"/>
      <c r="BJ28" s="1280"/>
      <c r="BK28" s="1280"/>
      <c r="BL28" s="1280"/>
      <c r="BM28" s="1280"/>
      <c r="BN28" s="1280"/>
      <c r="BO28" s="1280"/>
      <c r="BP28" s="1280"/>
      <c r="BQ28" s="1280"/>
      <c r="BR28" s="1280"/>
      <c r="BS28" s="1280"/>
      <c r="BT28" s="1280"/>
      <c r="BU28" s="1280"/>
      <c r="BV28" s="1280"/>
      <c r="BW28" s="1280"/>
      <c r="BX28" s="1280"/>
      <c r="BY28" s="1280"/>
      <c r="BZ28" s="1280"/>
      <c r="CA28" s="1280"/>
      <c r="CB28" s="1280"/>
      <c r="CC28" s="1280"/>
      <c r="CD28" s="1280"/>
      <c r="CE28" s="1280"/>
      <c r="CF28" s="1280"/>
      <c r="CG28" s="1280"/>
      <c r="CH28" s="1280"/>
      <c r="CI28" s="1280"/>
      <c r="CJ28" s="1280"/>
      <c r="CK28" s="1280"/>
      <c r="CL28" s="1280"/>
      <c r="CM28" s="1280"/>
      <c r="CN28" s="1280"/>
      <c r="CO28" s="1280"/>
      <c r="CP28" s="1280"/>
      <c r="CQ28" s="1280"/>
      <c r="CR28" s="1280"/>
      <c r="CS28" s="1280"/>
      <c r="CT28" s="1280"/>
      <c r="CU28" s="1280"/>
      <c r="CV28" s="1280"/>
      <c r="CW28" s="1280"/>
      <c r="CX28" s="1280"/>
      <c r="CY28" s="1280"/>
      <c r="CZ28" s="1280"/>
      <c r="DA28" s="1280"/>
      <c r="DB28" s="1280"/>
      <c r="DC28" s="1280"/>
      <c r="DD28" s="1280"/>
      <c r="DE28" s="1280"/>
      <c r="DF28" s="1280"/>
      <c r="DG28" s="1280"/>
      <c r="DH28" s="1280"/>
      <c r="DI28" s="1280"/>
      <c r="DJ28" s="1280"/>
      <c r="DK28" s="1280"/>
      <c r="DL28" s="1280"/>
      <c r="DM28" s="1280"/>
      <c r="DN28" s="1280"/>
      <c r="DO28" s="1280"/>
      <c r="DP28" s="1280"/>
      <c r="DQ28" s="1280"/>
      <c r="DR28" s="1280"/>
      <c r="DS28" s="1280"/>
      <c r="DT28" s="1280"/>
      <c r="DU28" s="1280"/>
      <c r="DV28" s="1280"/>
      <c r="DW28" s="1280"/>
      <c r="DX28" s="1280"/>
      <c r="DY28" s="1280"/>
      <c r="DZ28" s="1285"/>
      <c r="EA28" s="1290"/>
    </row>
    <row r="29" spans="2:131" ht="12" customHeight="1">
      <c r="B29" s="1279"/>
      <c r="C29" s="1280"/>
      <c r="D29" s="1280"/>
      <c r="E29" s="1280"/>
      <c r="F29" s="1280"/>
      <c r="G29" s="1280"/>
      <c r="H29" s="1280"/>
      <c r="I29" s="1280"/>
      <c r="J29" s="1280"/>
      <c r="K29" s="1280"/>
      <c r="L29" s="1280"/>
      <c r="M29" s="1280"/>
      <c r="N29" s="1280"/>
      <c r="O29" s="1280"/>
      <c r="P29" s="1280"/>
      <c r="Q29" s="1280"/>
      <c r="R29" s="1280"/>
      <c r="S29" s="1280"/>
      <c r="T29" s="1280"/>
      <c r="U29" s="1280"/>
      <c r="V29" s="1280"/>
      <c r="W29" s="1280"/>
      <c r="X29" s="1280"/>
      <c r="Y29" s="1280"/>
      <c r="Z29" s="1280"/>
      <c r="AA29" s="1280"/>
      <c r="AB29" s="1280"/>
      <c r="AC29" s="1280"/>
      <c r="AD29" s="1280"/>
      <c r="AE29" s="1280"/>
      <c r="AF29" s="1280"/>
      <c r="AG29" s="1280"/>
      <c r="AH29" s="1280"/>
      <c r="AI29" s="1280"/>
      <c r="AJ29" s="1280"/>
      <c r="AK29" s="1280"/>
      <c r="AL29" s="1280"/>
      <c r="AM29" s="1280"/>
      <c r="AN29" s="1280"/>
      <c r="AO29" s="1280"/>
      <c r="AP29" s="1280"/>
      <c r="AQ29" s="1280"/>
      <c r="AR29" s="1280"/>
      <c r="AS29" s="1280"/>
      <c r="AT29" s="1280"/>
      <c r="AU29" s="1280"/>
      <c r="AV29" s="1280"/>
      <c r="AW29" s="1280"/>
      <c r="AX29" s="1280"/>
      <c r="AY29" s="1280"/>
      <c r="AZ29" s="1280"/>
      <c r="BA29" s="1280"/>
      <c r="BB29" s="1280"/>
      <c r="BC29" s="1280"/>
      <c r="BD29" s="1280"/>
      <c r="BE29" s="1280"/>
      <c r="BF29" s="1280"/>
      <c r="BG29" s="1280"/>
      <c r="BH29" s="1280"/>
      <c r="BI29" s="1280"/>
      <c r="BJ29" s="1280"/>
      <c r="BK29" s="1280"/>
      <c r="BL29" s="1280"/>
      <c r="BM29" s="1280"/>
      <c r="BN29" s="1280"/>
      <c r="BO29" s="1280"/>
      <c r="BP29" s="1280"/>
      <c r="BQ29" s="1280"/>
      <c r="BR29" s="1280"/>
      <c r="BS29" s="1280"/>
      <c r="BT29" s="1280"/>
      <c r="BU29" s="1280"/>
      <c r="BV29" s="1280"/>
      <c r="BW29" s="1280"/>
      <c r="BX29" s="1280"/>
      <c r="BY29" s="1280"/>
      <c r="BZ29" s="1280"/>
      <c r="CA29" s="1280"/>
      <c r="CB29" s="1280"/>
      <c r="CC29" s="1280"/>
      <c r="CD29" s="1280"/>
      <c r="CE29" s="1280"/>
      <c r="CF29" s="1280"/>
      <c r="CG29" s="1280"/>
      <c r="CH29" s="1280"/>
      <c r="CI29" s="1280"/>
      <c r="CJ29" s="1280"/>
      <c r="CK29" s="1280"/>
      <c r="CL29" s="1280"/>
      <c r="CM29" s="1280"/>
      <c r="CN29" s="1280"/>
      <c r="CO29" s="1280"/>
      <c r="CP29" s="1280"/>
      <c r="CQ29" s="1280"/>
      <c r="CR29" s="1280"/>
      <c r="CS29" s="1280"/>
      <c r="CT29" s="1280"/>
      <c r="CU29" s="1280"/>
      <c r="CV29" s="1280"/>
      <c r="CW29" s="1280"/>
      <c r="CX29" s="1280"/>
      <c r="CY29" s="1280"/>
      <c r="CZ29" s="1280"/>
      <c r="DA29" s="1280"/>
      <c r="DB29" s="1280"/>
      <c r="DC29" s="1280"/>
      <c r="DD29" s="1280"/>
      <c r="DE29" s="1280"/>
      <c r="DF29" s="1280"/>
      <c r="DG29" s="1280"/>
      <c r="DH29" s="1280"/>
      <c r="DI29" s="1280"/>
      <c r="DJ29" s="1280"/>
      <c r="DK29" s="1280"/>
      <c r="DL29" s="1280"/>
      <c r="DM29" s="1280"/>
      <c r="DN29" s="1280"/>
      <c r="DO29" s="1280"/>
      <c r="DP29" s="1280"/>
      <c r="DQ29" s="1280"/>
      <c r="DR29" s="1280"/>
      <c r="DS29" s="1280"/>
      <c r="DT29" s="1280"/>
      <c r="DU29" s="1280"/>
      <c r="DV29" s="1280"/>
      <c r="DW29" s="1280"/>
      <c r="DX29" s="1280"/>
      <c r="DY29" s="1280"/>
      <c r="DZ29" s="1285"/>
      <c r="EA29" s="1290"/>
    </row>
    <row r="30" spans="2:131" ht="16.899999999999999" customHeight="1">
      <c r="B30" s="1279"/>
      <c r="C30" s="1280"/>
      <c r="D30" s="1280"/>
      <c r="E30" s="1280"/>
      <c r="F30" s="1280"/>
      <c r="G30" s="1280"/>
      <c r="H30" s="1280"/>
      <c r="I30" s="1280"/>
      <c r="J30" s="1280"/>
      <c r="K30" s="1280"/>
      <c r="L30" s="1280"/>
      <c r="M30" s="1280"/>
      <c r="N30" s="1280"/>
      <c r="O30" s="1280"/>
      <c r="P30" s="1280"/>
      <c r="Q30" s="1280"/>
      <c r="R30" s="1280"/>
      <c r="S30" s="1280"/>
      <c r="T30" s="1280"/>
      <c r="U30" s="1280"/>
      <c r="V30" s="1280"/>
      <c r="W30" s="1280"/>
      <c r="X30" s="1280"/>
      <c r="Y30" s="1280"/>
      <c r="Z30" s="1280"/>
      <c r="AA30" s="1280"/>
      <c r="AB30" s="1280"/>
      <c r="AC30" s="1280"/>
      <c r="AD30" s="1280"/>
      <c r="AE30" s="1280"/>
      <c r="AF30" s="1280"/>
      <c r="AG30" s="1280"/>
      <c r="AH30" s="1280"/>
      <c r="AI30" s="1281"/>
      <c r="AJ30" s="1281"/>
      <c r="AK30" s="1281"/>
      <c r="AL30" s="1281"/>
      <c r="AM30" s="1281"/>
      <c r="AN30" s="1281"/>
      <c r="AO30" s="1281"/>
      <c r="AP30" s="1281"/>
      <c r="AQ30" s="1281"/>
      <c r="AR30" s="1281"/>
      <c r="AS30" s="1281"/>
      <c r="AT30" s="1281"/>
      <c r="AU30" s="1281"/>
      <c r="AV30" s="1281"/>
      <c r="AW30" s="1281"/>
      <c r="AX30" s="1281"/>
      <c r="AY30" s="1281"/>
      <c r="AZ30" s="1281"/>
      <c r="BA30" s="1281"/>
      <c r="BB30" s="1281"/>
      <c r="BC30" s="1281"/>
      <c r="BD30" s="1281"/>
      <c r="BE30" s="1281"/>
      <c r="BF30" s="1281"/>
      <c r="BG30" s="1281"/>
      <c r="BH30" s="1281"/>
      <c r="BI30" s="1281"/>
      <c r="BJ30" s="1281"/>
      <c r="BK30" s="1281"/>
      <c r="BL30" s="1281"/>
      <c r="BM30" s="1281"/>
      <c r="BN30" s="1281"/>
      <c r="BO30" s="1281"/>
      <c r="BP30" s="1281"/>
      <c r="BQ30" s="1281"/>
      <c r="BR30" s="1281"/>
      <c r="BS30" s="1281"/>
      <c r="BT30" s="1281"/>
      <c r="BU30" s="1281"/>
      <c r="BV30" s="1281"/>
      <c r="BW30" s="1281"/>
      <c r="BX30" s="1281"/>
      <c r="BY30" s="1281"/>
      <c r="BZ30" s="1281"/>
      <c r="CA30" s="1281"/>
      <c r="CB30" s="1281"/>
      <c r="CC30" s="1281"/>
      <c r="CD30" s="1281"/>
      <c r="CE30" s="1281"/>
      <c r="CF30" s="1281"/>
      <c r="CG30" s="1281"/>
      <c r="CH30" s="1281"/>
      <c r="CI30" s="1281"/>
      <c r="CJ30" s="1281"/>
      <c r="CK30" s="1281"/>
      <c r="CL30" s="1281"/>
      <c r="CM30" s="1281"/>
      <c r="CN30" s="1281"/>
      <c r="CO30" s="1281"/>
      <c r="CP30" s="1281"/>
      <c r="CQ30" s="1281"/>
      <c r="CR30" s="1281"/>
      <c r="CS30" s="1281"/>
      <c r="CT30" s="1281"/>
      <c r="CU30" s="1281"/>
      <c r="CV30" s="1281"/>
      <c r="CW30" s="1281"/>
      <c r="CX30" s="1281"/>
      <c r="CY30" s="1281"/>
      <c r="CZ30" s="1281"/>
      <c r="DA30" s="1281"/>
      <c r="DB30" s="1281"/>
      <c r="DC30" s="1281"/>
      <c r="DD30" s="1281"/>
      <c r="DE30" s="1281"/>
      <c r="DF30" s="1281"/>
      <c r="DG30" s="1281"/>
      <c r="DH30" s="1281"/>
      <c r="DI30" s="1281"/>
      <c r="DJ30" s="1281"/>
      <c r="DK30" s="1281"/>
      <c r="DL30" s="1281"/>
      <c r="DM30" s="1281"/>
      <c r="DN30" s="1281"/>
      <c r="DO30" s="1281"/>
      <c r="DP30" s="1281"/>
      <c r="DQ30" s="1281"/>
      <c r="DR30" s="1281"/>
      <c r="DS30" s="1281"/>
      <c r="DT30" s="1281"/>
      <c r="DU30" s="1281"/>
      <c r="DV30" s="1281"/>
      <c r="DW30" s="1281"/>
      <c r="DX30" s="1281"/>
      <c r="DY30" s="1280"/>
      <c r="DZ30" s="1285"/>
      <c r="EA30" s="1290"/>
    </row>
    <row r="31" spans="2:131" ht="16.899999999999999" customHeight="1">
      <c r="B31" s="1279"/>
      <c r="C31" s="1280"/>
      <c r="D31" s="1280"/>
      <c r="E31" s="1280"/>
      <c r="F31" s="1280"/>
      <c r="G31" s="1280"/>
      <c r="H31" s="1280"/>
      <c r="I31" s="1280"/>
      <c r="J31" s="1280"/>
      <c r="K31" s="1280"/>
      <c r="L31" s="1280"/>
      <c r="M31" s="1280"/>
      <c r="N31" s="1280"/>
      <c r="O31" s="1280"/>
      <c r="P31" s="1280"/>
      <c r="Q31" s="1280"/>
      <c r="R31" s="1280"/>
      <c r="S31" s="1280"/>
      <c r="T31" s="1280"/>
      <c r="U31" s="1280"/>
      <c r="V31" s="1280"/>
      <c r="W31" s="1280"/>
      <c r="X31" s="1280"/>
      <c r="Y31" s="1280"/>
      <c r="Z31" s="1280"/>
      <c r="AA31" s="1280"/>
      <c r="AB31" s="1280"/>
      <c r="AC31" s="1280"/>
      <c r="AD31" s="1280"/>
      <c r="AE31" s="1280"/>
      <c r="AF31" s="1280"/>
      <c r="AG31" s="1280"/>
      <c r="AH31" s="1280"/>
      <c r="AI31" s="1281"/>
      <c r="AJ31" s="1281"/>
      <c r="AK31" s="1281"/>
      <c r="AL31" s="1281"/>
      <c r="AM31" s="1281"/>
      <c r="AN31" s="1281"/>
      <c r="AO31" s="1281"/>
      <c r="AP31" s="1281"/>
      <c r="AQ31" s="1281"/>
      <c r="AR31" s="1281"/>
      <c r="AS31" s="1281"/>
      <c r="AT31" s="1281"/>
      <c r="AU31" s="1281"/>
      <c r="AV31" s="1281"/>
      <c r="AW31" s="1281"/>
      <c r="AX31" s="1281"/>
      <c r="AY31" s="1281"/>
      <c r="AZ31" s="1281"/>
      <c r="BA31" s="1281"/>
      <c r="BB31" s="1281"/>
      <c r="BC31" s="1281"/>
      <c r="BD31" s="1281"/>
      <c r="BE31" s="1281"/>
      <c r="BF31" s="1281"/>
      <c r="BG31" s="1281"/>
      <c r="BH31" s="1281"/>
      <c r="BI31" s="1281"/>
      <c r="BJ31" s="1281"/>
      <c r="BK31" s="1281"/>
      <c r="BL31" s="1281"/>
      <c r="BM31" s="1281"/>
      <c r="BN31" s="1281"/>
      <c r="BO31" s="1281"/>
      <c r="BP31" s="1281"/>
      <c r="BQ31" s="1281"/>
      <c r="BR31" s="1281"/>
      <c r="BS31" s="1281"/>
      <c r="BT31" s="1281"/>
      <c r="BU31" s="1281"/>
      <c r="BV31" s="1281"/>
      <c r="BW31" s="1281"/>
      <c r="BX31" s="1281"/>
      <c r="BY31" s="1281"/>
      <c r="BZ31" s="1281"/>
      <c r="CA31" s="1281"/>
      <c r="CB31" s="1281"/>
      <c r="CC31" s="1281"/>
      <c r="CD31" s="1281"/>
      <c r="CE31" s="1281"/>
      <c r="CF31" s="1281"/>
      <c r="CG31" s="1281"/>
      <c r="CH31" s="1281"/>
      <c r="CI31" s="1281"/>
      <c r="CJ31" s="1281"/>
      <c r="CK31" s="1281"/>
      <c r="CL31" s="1281"/>
      <c r="CM31" s="1281"/>
      <c r="CN31" s="1281"/>
      <c r="CO31" s="1281"/>
      <c r="CP31" s="1281"/>
      <c r="CQ31" s="1281"/>
      <c r="CR31" s="1281"/>
      <c r="CS31" s="1281"/>
      <c r="CT31" s="1281"/>
      <c r="CU31" s="1281"/>
      <c r="CV31" s="1281"/>
      <c r="CW31" s="1281"/>
      <c r="CX31" s="1281"/>
      <c r="CY31" s="1281"/>
      <c r="CZ31" s="1281"/>
      <c r="DA31" s="1281"/>
      <c r="DB31" s="1281"/>
      <c r="DC31" s="1281"/>
      <c r="DD31" s="1281"/>
      <c r="DE31" s="1281"/>
      <c r="DF31" s="1281"/>
      <c r="DG31" s="1281"/>
      <c r="DH31" s="1281"/>
      <c r="DI31" s="1281"/>
      <c r="DJ31" s="1281"/>
      <c r="DK31" s="1281"/>
      <c r="DL31" s="1281"/>
      <c r="DM31" s="1281"/>
      <c r="DN31" s="1281"/>
      <c r="DO31" s="1281"/>
      <c r="DP31" s="1281"/>
      <c r="DQ31" s="1281"/>
      <c r="DR31" s="1281"/>
      <c r="DS31" s="1281"/>
      <c r="DT31" s="1281"/>
      <c r="DU31" s="1281"/>
      <c r="DV31" s="1281"/>
      <c r="DW31" s="1281"/>
      <c r="DX31" s="1281"/>
      <c r="DY31" s="1280"/>
      <c r="DZ31" s="1285"/>
      <c r="EA31" s="1290"/>
    </row>
    <row r="32" spans="2:131" ht="16.899999999999999" customHeight="1">
      <c r="B32" s="1279"/>
      <c r="C32" s="1280"/>
      <c r="D32" s="1280"/>
      <c r="E32" s="1280"/>
      <c r="F32" s="1280"/>
      <c r="G32" s="1280"/>
      <c r="H32" s="1280"/>
      <c r="I32" s="1280"/>
      <c r="J32" s="1280"/>
      <c r="K32" s="1280"/>
      <c r="L32" s="1280"/>
      <c r="M32" s="1280"/>
      <c r="N32" s="1280"/>
      <c r="O32" s="1280"/>
      <c r="P32" s="1280"/>
      <c r="Q32" s="1280"/>
      <c r="R32" s="1280"/>
      <c r="S32" s="1280"/>
      <c r="T32" s="1280"/>
      <c r="U32" s="1280"/>
      <c r="V32" s="1280"/>
      <c r="W32" s="1280"/>
      <c r="X32" s="1280"/>
      <c r="Y32" s="1280"/>
      <c r="Z32" s="1280"/>
      <c r="AA32" s="1280"/>
      <c r="AB32" s="1280"/>
      <c r="AC32" s="1280"/>
      <c r="AD32" s="1280"/>
      <c r="AE32" s="1280"/>
      <c r="AF32" s="1280"/>
      <c r="AG32" s="1280"/>
      <c r="AH32" s="1280"/>
      <c r="AI32" s="1281"/>
      <c r="AJ32" s="1281"/>
      <c r="AK32" s="1281"/>
      <c r="AL32" s="1281"/>
      <c r="AM32" s="1281"/>
      <c r="AN32" s="1281"/>
      <c r="AO32" s="1281"/>
      <c r="AP32" s="1281"/>
      <c r="AQ32" s="1281"/>
      <c r="AR32" s="1281"/>
      <c r="AS32" s="1281"/>
      <c r="AT32" s="1281"/>
      <c r="AU32" s="1281"/>
      <c r="AV32" s="1281"/>
      <c r="AW32" s="1281"/>
      <c r="AX32" s="1281"/>
      <c r="AY32" s="1281"/>
      <c r="AZ32" s="1281"/>
      <c r="BA32" s="1281"/>
      <c r="BB32" s="1281"/>
      <c r="BC32" s="1281"/>
      <c r="BD32" s="1281"/>
      <c r="BE32" s="1281"/>
      <c r="BF32" s="1281"/>
      <c r="BG32" s="1281"/>
      <c r="BH32" s="1281"/>
      <c r="BI32" s="1281"/>
      <c r="BJ32" s="1281"/>
      <c r="BK32" s="1281"/>
      <c r="BL32" s="1281"/>
      <c r="BM32" s="1281"/>
      <c r="BN32" s="1281"/>
      <c r="BO32" s="1281"/>
      <c r="BP32" s="1281"/>
      <c r="BQ32" s="1281"/>
      <c r="BR32" s="1281"/>
      <c r="BS32" s="1281"/>
      <c r="BT32" s="1281"/>
      <c r="BU32" s="1281"/>
      <c r="BV32" s="1281"/>
      <c r="BW32" s="1281"/>
      <c r="BX32" s="1281"/>
      <c r="BY32" s="1281"/>
      <c r="BZ32" s="1281"/>
      <c r="CA32" s="1281"/>
      <c r="CB32" s="1281"/>
      <c r="CC32" s="1281"/>
      <c r="CD32" s="1281"/>
      <c r="CE32" s="1281"/>
      <c r="CF32" s="1281"/>
      <c r="CG32" s="1281"/>
      <c r="CH32" s="1281"/>
      <c r="CI32" s="1281"/>
      <c r="CJ32" s="1281"/>
      <c r="CK32" s="1281"/>
      <c r="CL32" s="1281"/>
      <c r="CM32" s="1281"/>
      <c r="CN32" s="1281"/>
      <c r="CO32" s="1281"/>
      <c r="CP32" s="1281"/>
      <c r="CQ32" s="1281"/>
      <c r="CR32" s="1281"/>
      <c r="CS32" s="1281"/>
      <c r="CT32" s="1281"/>
      <c r="CU32" s="1281"/>
      <c r="CV32" s="1281"/>
      <c r="CW32" s="1281"/>
      <c r="CX32" s="1281"/>
      <c r="CY32" s="1281"/>
      <c r="CZ32" s="1281"/>
      <c r="DA32" s="1281"/>
      <c r="DB32" s="1281"/>
      <c r="DC32" s="1281"/>
      <c r="DD32" s="1281"/>
      <c r="DE32" s="1281"/>
      <c r="DF32" s="1281"/>
      <c r="DG32" s="1281"/>
      <c r="DH32" s="1281"/>
      <c r="DI32" s="1281"/>
      <c r="DJ32" s="1281"/>
      <c r="DK32" s="1281"/>
      <c r="DL32" s="1281"/>
      <c r="DM32" s="1281"/>
      <c r="DN32" s="1281"/>
      <c r="DO32" s="1281"/>
      <c r="DP32" s="1281"/>
      <c r="DQ32" s="1281"/>
      <c r="DR32" s="1281"/>
      <c r="DS32" s="1281"/>
      <c r="DT32" s="1281"/>
      <c r="DU32" s="1281"/>
      <c r="DV32" s="1281"/>
      <c r="DW32" s="1281"/>
      <c r="DX32" s="1281"/>
      <c r="DY32" s="1280"/>
      <c r="DZ32" s="1285"/>
      <c r="EA32" s="1290"/>
    </row>
    <row r="33" spans="2:131" ht="16.899999999999999" customHeight="1">
      <c r="B33" s="1279"/>
      <c r="C33" s="1280"/>
      <c r="D33" s="1280"/>
      <c r="E33" s="1280"/>
      <c r="F33" s="1280"/>
      <c r="G33" s="1280"/>
      <c r="H33" s="1280"/>
      <c r="I33" s="1280"/>
      <c r="J33" s="1280"/>
      <c r="K33" s="1280"/>
      <c r="L33" s="1280"/>
      <c r="M33" s="1280"/>
      <c r="N33" s="1280"/>
      <c r="O33" s="1280"/>
      <c r="P33" s="1280"/>
      <c r="Q33" s="1280"/>
      <c r="R33" s="1280"/>
      <c r="S33" s="1280"/>
      <c r="T33" s="1280"/>
      <c r="U33" s="1280"/>
      <c r="V33" s="1280"/>
      <c r="W33" s="1280"/>
      <c r="X33" s="1280"/>
      <c r="Y33" s="1280"/>
      <c r="Z33" s="1280"/>
      <c r="AA33" s="1280"/>
      <c r="AB33" s="1280"/>
      <c r="AC33" s="1280"/>
      <c r="AD33" s="1280"/>
      <c r="AE33" s="1280"/>
      <c r="AF33" s="1280"/>
      <c r="AG33" s="1280"/>
      <c r="AH33" s="1280"/>
      <c r="AI33" s="1281"/>
      <c r="AJ33" s="1281"/>
      <c r="AK33" s="1281"/>
      <c r="AL33" s="1281"/>
      <c r="AM33" s="1281"/>
      <c r="AN33" s="1281"/>
      <c r="AO33" s="1281"/>
      <c r="AP33" s="1281"/>
      <c r="AQ33" s="1281"/>
      <c r="AR33" s="1281"/>
      <c r="AS33" s="1281"/>
      <c r="AT33" s="1281"/>
      <c r="AU33" s="1281"/>
      <c r="AV33" s="1281"/>
      <c r="AW33" s="1281"/>
      <c r="AX33" s="1281"/>
      <c r="AY33" s="1281"/>
      <c r="AZ33" s="1281"/>
      <c r="BA33" s="1281"/>
      <c r="BB33" s="1281"/>
      <c r="BC33" s="1281"/>
      <c r="BD33" s="1281"/>
      <c r="BE33" s="1281"/>
      <c r="BF33" s="1281"/>
      <c r="BG33" s="1281"/>
      <c r="BH33" s="1281"/>
      <c r="BI33" s="1281"/>
      <c r="BJ33" s="1281"/>
      <c r="BK33" s="1281"/>
      <c r="BL33" s="1281"/>
      <c r="BM33" s="1281"/>
      <c r="BN33" s="1281"/>
      <c r="BO33" s="1281"/>
      <c r="BP33" s="1281"/>
      <c r="BQ33" s="1281"/>
      <c r="BR33" s="1281"/>
      <c r="BS33" s="1281"/>
      <c r="BT33" s="1281"/>
      <c r="BU33" s="1281"/>
      <c r="BV33" s="1281"/>
      <c r="BW33" s="1281"/>
      <c r="BX33" s="1281"/>
      <c r="BY33" s="1281"/>
      <c r="BZ33" s="1281"/>
      <c r="CA33" s="1281"/>
      <c r="CB33" s="1281"/>
      <c r="CC33" s="1281"/>
      <c r="CD33" s="1281"/>
      <c r="CE33" s="1281"/>
      <c r="CF33" s="1281"/>
      <c r="CG33" s="1281"/>
      <c r="CH33" s="1281"/>
      <c r="CI33" s="1281"/>
      <c r="CJ33" s="1281"/>
      <c r="CK33" s="1281"/>
      <c r="CL33" s="1281"/>
      <c r="CM33" s="1281"/>
      <c r="CN33" s="1281"/>
      <c r="CO33" s="1281"/>
      <c r="CP33" s="1281"/>
      <c r="CQ33" s="1281"/>
      <c r="CR33" s="1281"/>
      <c r="CS33" s="1281"/>
      <c r="CT33" s="1281"/>
      <c r="CU33" s="1281"/>
      <c r="CV33" s="1281"/>
      <c r="CW33" s="1281"/>
      <c r="CX33" s="1281"/>
      <c r="CY33" s="1281"/>
      <c r="CZ33" s="1281"/>
      <c r="DA33" s="1281"/>
      <c r="DB33" s="1281"/>
      <c r="DC33" s="1281"/>
      <c r="DD33" s="1281"/>
      <c r="DE33" s="1281"/>
      <c r="DF33" s="1281"/>
      <c r="DG33" s="1281"/>
      <c r="DH33" s="1281"/>
      <c r="DI33" s="1281"/>
      <c r="DJ33" s="1281"/>
      <c r="DK33" s="1281"/>
      <c r="DL33" s="1281"/>
      <c r="DM33" s="1281"/>
      <c r="DN33" s="1281"/>
      <c r="DO33" s="1281"/>
      <c r="DP33" s="1281"/>
      <c r="DQ33" s="1281"/>
      <c r="DR33" s="1281"/>
      <c r="DS33" s="1281"/>
      <c r="DT33" s="1281"/>
      <c r="DU33" s="1281"/>
      <c r="DV33" s="1281"/>
      <c r="DW33" s="1281"/>
      <c r="DX33" s="1281"/>
      <c r="DY33" s="1280"/>
      <c r="DZ33" s="1285"/>
      <c r="EA33" s="1290"/>
    </row>
    <row r="34" spans="2:131" ht="65.25" customHeight="1">
      <c r="B34" s="1279"/>
      <c r="C34" s="1280"/>
      <c r="D34" s="1280"/>
      <c r="E34" s="1280"/>
      <c r="F34" s="1280"/>
      <c r="G34" s="1280"/>
      <c r="H34" s="1280"/>
      <c r="I34" s="1280"/>
      <c r="J34" s="1280"/>
      <c r="K34" s="1280"/>
      <c r="L34" s="1280"/>
      <c r="M34" s="1280"/>
      <c r="N34" s="1280"/>
      <c r="O34" s="1280"/>
      <c r="P34" s="1280"/>
      <c r="Q34" s="1280"/>
      <c r="R34" s="1280"/>
      <c r="S34" s="1280"/>
      <c r="T34" s="1280"/>
      <c r="U34" s="1280"/>
      <c r="V34" s="1280"/>
      <c r="W34" s="1280"/>
      <c r="X34" s="1280"/>
      <c r="Y34" s="1280"/>
      <c r="Z34" s="1280"/>
      <c r="AA34" s="1280"/>
      <c r="AB34" s="1280"/>
      <c r="AC34" s="1280"/>
      <c r="AD34" s="1280"/>
      <c r="AE34" s="1280"/>
      <c r="AF34" s="1280"/>
      <c r="AG34" s="1280"/>
      <c r="AH34" s="1280"/>
      <c r="AI34" s="1281"/>
      <c r="AJ34" s="1281"/>
      <c r="AK34" s="1281"/>
      <c r="AL34" s="1281"/>
      <c r="AM34" s="1281"/>
      <c r="AN34" s="1281"/>
      <c r="AO34" s="1281"/>
      <c r="AP34" s="1281"/>
      <c r="AQ34" s="1281"/>
      <c r="AR34" s="1281"/>
      <c r="AS34" s="1281"/>
      <c r="AT34" s="1281"/>
      <c r="AU34" s="1281"/>
      <c r="AV34" s="1281"/>
      <c r="AW34" s="1281"/>
      <c r="AX34" s="1281"/>
      <c r="AY34" s="1281"/>
      <c r="AZ34" s="1281"/>
      <c r="BA34" s="1281"/>
      <c r="BB34" s="1281"/>
      <c r="BC34" s="1281"/>
      <c r="BD34" s="1281"/>
      <c r="BE34" s="1281"/>
      <c r="BF34" s="1281"/>
      <c r="BG34" s="1281"/>
      <c r="BH34" s="1281"/>
      <c r="BI34" s="1281"/>
      <c r="BJ34" s="1281"/>
      <c r="BK34" s="1281"/>
      <c r="BL34" s="1281"/>
      <c r="BM34" s="1281"/>
      <c r="BN34" s="1281"/>
      <c r="BO34" s="1281"/>
      <c r="BP34" s="1281"/>
      <c r="BQ34" s="1281"/>
      <c r="BR34" s="1281"/>
      <c r="BS34" s="1281"/>
      <c r="BT34" s="1281"/>
      <c r="BU34" s="1281"/>
      <c r="BV34" s="1281"/>
      <c r="BW34" s="1281"/>
      <c r="BX34" s="1281"/>
      <c r="BY34" s="1281"/>
      <c r="BZ34" s="1281"/>
      <c r="CA34" s="1281"/>
      <c r="CB34" s="1281"/>
      <c r="CC34" s="1281"/>
      <c r="CD34" s="1281"/>
      <c r="CE34" s="1281"/>
      <c r="CF34" s="1281"/>
      <c r="CG34" s="1281"/>
      <c r="CH34" s="1281"/>
      <c r="CI34" s="1281"/>
      <c r="CJ34" s="1281"/>
      <c r="CK34" s="1281"/>
      <c r="CL34" s="1281"/>
      <c r="CM34" s="1281"/>
      <c r="CN34" s="1281"/>
      <c r="CO34" s="1281"/>
      <c r="CP34" s="1281"/>
      <c r="CQ34" s="1281"/>
      <c r="CR34" s="1281"/>
      <c r="CS34" s="1281"/>
      <c r="CT34" s="1281"/>
      <c r="CU34" s="1281"/>
      <c r="CV34" s="1281"/>
      <c r="CW34" s="1281"/>
      <c r="CX34" s="1281"/>
      <c r="CY34" s="1281"/>
      <c r="CZ34" s="1281"/>
      <c r="DA34" s="1281"/>
      <c r="DB34" s="1281"/>
      <c r="DC34" s="1281"/>
      <c r="DD34" s="1281"/>
      <c r="DE34" s="1281"/>
      <c r="DF34" s="1281"/>
      <c r="DG34" s="1281"/>
      <c r="DH34" s="1281"/>
      <c r="DI34" s="1281"/>
      <c r="DJ34" s="1281"/>
      <c r="DK34" s="1281"/>
      <c r="DL34" s="1281"/>
      <c r="DM34" s="1281"/>
      <c r="DN34" s="1281"/>
      <c r="DO34" s="1281"/>
      <c r="DP34" s="1281"/>
      <c r="DQ34" s="1281"/>
      <c r="DR34" s="1281"/>
      <c r="DS34" s="1281"/>
      <c r="DT34" s="1281"/>
      <c r="DU34" s="1281"/>
      <c r="DV34" s="1281"/>
      <c r="DW34" s="1281"/>
      <c r="DX34" s="1281"/>
      <c r="DY34" s="1280"/>
      <c r="DZ34" s="1285"/>
      <c r="EA34" s="1290"/>
    </row>
    <row r="35" spans="2:131" ht="21" customHeight="1">
      <c r="B35" s="1279"/>
      <c r="C35" s="1288" t="s">
        <v>859</v>
      </c>
      <c r="D35" s="1289"/>
      <c r="E35" s="1289"/>
      <c r="F35" s="1289"/>
      <c r="G35" s="1289"/>
      <c r="H35" s="1289"/>
      <c r="I35" s="1289"/>
      <c r="J35" s="1289"/>
      <c r="K35" s="1289"/>
      <c r="L35" s="1289"/>
      <c r="M35" s="1289"/>
      <c r="N35" s="1289"/>
      <c r="O35" s="1289"/>
      <c r="P35" s="1289"/>
      <c r="Q35" s="1289"/>
      <c r="R35" s="1289"/>
      <c r="S35" s="1289"/>
      <c r="T35" s="1289"/>
      <c r="U35" s="1289"/>
      <c r="V35" s="1289"/>
      <c r="W35" s="1289"/>
      <c r="X35" s="1289"/>
      <c r="Y35" s="1289"/>
      <c r="Z35" s="1289"/>
      <c r="AA35" s="1289"/>
      <c r="AB35" s="1289"/>
      <c r="AC35" s="1289"/>
      <c r="AD35" s="1289"/>
      <c r="AE35" s="1289"/>
      <c r="AF35" s="1289"/>
      <c r="AG35" s="1289"/>
      <c r="AH35" s="1289"/>
      <c r="AI35" s="1289"/>
      <c r="AJ35" s="1289"/>
      <c r="AK35" s="1289"/>
      <c r="AL35" s="1289"/>
      <c r="AM35" s="1289"/>
      <c r="AN35" s="1289"/>
      <c r="AO35" s="1289"/>
      <c r="AP35" s="1289"/>
      <c r="AQ35" s="1289"/>
      <c r="AR35" s="1289"/>
      <c r="AS35" s="1289"/>
      <c r="AT35" s="1289"/>
      <c r="AU35" s="1289"/>
      <c r="AV35" s="1289"/>
      <c r="AW35" s="1289"/>
      <c r="AX35" s="1289"/>
      <c r="AY35" s="1289"/>
      <c r="AZ35" s="1289"/>
      <c r="BA35" s="1289"/>
      <c r="BB35" s="1289"/>
      <c r="BC35" s="1289"/>
      <c r="BD35" s="1289"/>
      <c r="BE35" s="1289"/>
      <c r="BF35" s="1289"/>
      <c r="BG35" s="1289"/>
      <c r="BH35" s="1289"/>
      <c r="BI35" s="1289"/>
      <c r="BJ35" s="1289"/>
      <c r="BK35" s="1289"/>
      <c r="BL35" s="1289"/>
      <c r="BM35" s="1289"/>
      <c r="BN35" s="1289"/>
      <c r="BO35" s="1289"/>
      <c r="BP35" s="1289"/>
      <c r="BQ35" s="1289"/>
      <c r="BR35" s="1289"/>
      <c r="BS35" s="1289"/>
      <c r="BT35" s="1289"/>
      <c r="BU35" s="1289"/>
      <c r="BV35" s="1289"/>
      <c r="BW35" s="1289"/>
      <c r="BX35" s="1289"/>
      <c r="BY35" s="1289"/>
      <c r="BZ35" s="1289"/>
      <c r="CA35" s="1289"/>
      <c r="CB35" s="1289"/>
      <c r="CC35" s="1289"/>
      <c r="CD35" s="1289"/>
      <c r="CE35" s="1289"/>
      <c r="CF35" s="1289"/>
      <c r="CG35" s="1289"/>
      <c r="CH35" s="1289"/>
      <c r="CI35" s="1289"/>
      <c r="CJ35" s="1289"/>
      <c r="CK35" s="1289"/>
      <c r="CL35" s="1289"/>
      <c r="CM35" s="1289"/>
      <c r="CN35" s="1289"/>
      <c r="CO35" s="1289"/>
      <c r="CP35" s="1289"/>
      <c r="CQ35" s="1289"/>
      <c r="CR35" s="1289"/>
      <c r="CS35" s="1289"/>
      <c r="CT35" s="1289"/>
      <c r="CU35" s="1289"/>
      <c r="CV35" s="1289"/>
      <c r="CW35" s="1289"/>
      <c r="CX35" s="1289"/>
      <c r="CY35" s="1289"/>
      <c r="CZ35" s="1289"/>
      <c r="DA35" s="1289"/>
      <c r="DB35" s="1289"/>
      <c r="DC35" s="1289"/>
      <c r="DD35" s="1289"/>
      <c r="DE35" s="1289"/>
      <c r="DF35" s="1289"/>
      <c r="DG35" s="1289"/>
      <c r="DH35" s="1289"/>
      <c r="DI35" s="1289"/>
      <c r="DJ35" s="1289"/>
      <c r="DK35" s="1289"/>
      <c r="DL35" s="1289"/>
      <c r="DM35" s="1289"/>
      <c r="DN35" s="1289"/>
      <c r="DO35" s="1289"/>
      <c r="DP35" s="1289"/>
      <c r="DQ35" s="1289"/>
      <c r="DR35" s="1289"/>
      <c r="DS35" s="1289"/>
      <c r="DT35" s="1289"/>
      <c r="DU35" s="1289"/>
      <c r="DV35" s="1289"/>
      <c r="DW35" s="1289"/>
      <c r="DX35" s="1289"/>
      <c r="DY35" s="1289"/>
      <c r="DZ35" s="1285"/>
      <c r="EA35" s="1290"/>
    </row>
    <row r="36" spans="2:131" ht="33.75" customHeight="1">
      <c r="B36" s="1279"/>
      <c r="C36" s="1280"/>
      <c r="D36" s="1280"/>
      <c r="E36" s="1280"/>
      <c r="F36" s="1280"/>
      <c r="G36" s="1280"/>
      <c r="H36" s="1280"/>
      <c r="I36" s="1280"/>
      <c r="J36" s="1280"/>
      <c r="K36" s="1280"/>
      <c r="L36" s="1280"/>
      <c r="M36" s="1280"/>
      <c r="N36" s="1280"/>
      <c r="O36" s="1280"/>
      <c r="P36" s="1280"/>
      <c r="Q36" s="1280"/>
      <c r="R36" s="1280"/>
      <c r="S36" s="1280"/>
      <c r="T36" s="1280"/>
      <c r="U36" s="1280"/>
      <c r="V36" s="1280"/>
      <c r="W36" s="1280"/>
      <c r="X36" s="1280"/>
      <c r="Y36" s="1280"/>
      <c r="Z36" s="1280"/>
      <c r="AA36" s="1280"/>
      <c r="AB36" s="1280"/>
      <c r="AC36" s="1280"/>
      <c r="AD36" s="1280"/>
      <c r="AE36" s="1280"/>
      <c r="AF36" s="1280"/>
      <c r="AG36" s="1280"/>
      <c r="AH36" s="1280"/>
      <c r="AI36" s="1281"/>
      <c r="AJ36" s="1281"/>
      <c r="AK36" s="1281"/>
      <c r="AL36" s="1281"/>
      <c r="AM36" s="1281"/>
      <c r="AN36" s="1281"/>
      <c r="AO36" s="1281"/>
      <c r="AP36" s="1281"/>
      <c r="AQ36" s="1281"/>
      <c r="AR36" s="1281"/>
      <c r="AS36" s="1281"/>
      <c r="AT36" s="1281"/>
      <c r="AU36" s="1281"/>
      <c r="AV36" s="1281"/>
      <c r="AW36" s="1281"/>
      <c r="AX36" s="1281"/>
      <c r="AY36" s="1281"/>
      <c r="AZ36" s="1281"/>
      <c r="BA36" s="1281"/>
      <c r="BB36" s="1281"/>
      <c r="BC36" s="1281"/>
      <c r="BD36" s="1281"/>
      <c r="BE36" s="1281"/>
      <c r="BF36" s="1281"/>
      <c r="BG36" s="1281"/>
      <c r="BH36" s="1281"/>
      <c r="BI36" s="1281"/>
      <c r="BJ36" s="1281"/>
      <c r="BK36" s="1281"/>
      <c r="BL36" s="1281"/>
      <c r="BM36" s="1281"/>
      <c r="BN36" s="1281"/>
      <c r="BO36" s="1281"/>
      <c r="BP36" s="1281"/>
      <c r="BQ36" s="1281"/>
      <c r="BR36" s="1281"/>
      <c r="BS36" s="1281"/>
      <c r="BT36" s="1281"/>
      <c r="BU36" s="1281"/>
      <c r="BV36" s="1281"/>
      <c r="BW36" s="1281"/>
      <c r="BX36" s="1281"/>
      <c r="BY36" s="1281"/>
      <c r="BZ36" s="1281"/>
      <c r="CA36" s="1281"/>
      <c r="CB36" s="1281"/>
      <c r="CC36" s="1281"/>
      <c r="CD36" s="1281"/>
      <c r="CE36" s="1281"/>
      <c r="CF36" s="1281"/>
      <c r="CG36" s="1281"/>
      <c r="CH36" s="1281"/>
      <c r="CI36" s="1281"/>
      <c r="CJ36" s="1281"/>
      <c r="CK36" s="1281"/>
      <c r="CL36" s="1281"/>
      <c r="CM36" s="1281"/>
      <c r="CN36" s="1281"/>
      <c r="CO36" s="1281"/>
      <c r="CP36" s="1281"/>
      <c r="CQ36" s="1281"/>
      <c r="CR36" s="1281"/>
      <c r="CS36" s="1281"/>
      <c r="CT36" s="1281"/>
      <c r="CU36" s="1281"/>
      <c r="CV36" s="1281"/>
      <c r="CW36" s="1281"/>
      <c r="CX36" s="1281"/>
      <c r="CY36" s="1281"/>
      <c r="CZ36" s="1281"/>
      <c r="DA36" s="1281"/>
      <c r="DB36" s="1281"/>
      <c r="DC36" s="1281"/>
      <c r="DD36" s="1281"/>
      <c r="DE36" s="1281"/>
      <c r="DF36" s="1281"/>
      <c r="DG36" s="1281"/>
      <c r="DH36" s="1281"/>
      <c r="DI36" s="1281"/>
      <c r="DJ36" s="1281"/>
      <c r="DK36" s="1281"/>
      <c r="DL36" s="1281"/>
      <c r="DM36" s="1281"/>
      <c r="DN36" s="1281"/>
      <c r="DO36" s="1281"/>
      <c r="DP36" s="1281"/>
      <c r="DQ36" s="1281"/>
      <c r="DR36" s="1281"/>
      <c r="DS36" s="1281"/>
      <c r="DT36" s="1281"/>
      <c r="DU36" s="1281"/>
      <c r="DV36" s="1281"/>
      <c r="DW36" s="1281"/>
      <c r="DX36" s="1281"/>
      <c r="DY36" s="1280"/>
      <c r="DZ36" s="1285"/>
      <c r="EA36" s="1290"/>
    </row>
    <row r="37" spans="2:131" ht="20.25" customHeight="1">
      <c r="B37" s="1279"/>
      <c r="C37" s="1280"/>
      <c r="D37" s="2600" t="s">
        <v>860</v>
      </c>
      <c r="E37" s="2600"/>
      <c r="F37" s="2600"/>
      <c r="G37" s="2600"/>
      <c r="H37" s="2600"/>
      <c r="I37" s="2600"/>
      <c r="J37" s="2600"/>
      <c r="K37" s="2600"/>
      <c r="L37" s="2600"/>
      <c r="M37" s="2600"/>
      <c r="N37" s="2600"/>
      <c r="O37" s="2600"/>
      <c r="P37" s="2600"/>
      <c r="Q37" s="2600"/>
      <c r="R37" s="2600"/>
      <c r="S37" s="2600"/>
      <c r="T37" s="2600"/>
      <c r="U37" s="2600"/>
      <c r="V37" s="2600"/>
      <c r="W37" s="2600"/>
      <c r="X37" s="2600"/>
      <c r="Y37" s="2600"/>
      <c r="Z37" s="2600"/>
      <c r="AA37" s="2600"/>
      <c r="AB37" s="2600"/>
      <c r="AC37" s="2600"/>
      <c r="AD37" s="2600"/>
      <c r="AE37" s="2600"/>
      <c r="AF37" s="2600"/>
      <c r="AG37" s="2600"/>
      <c r="AH37" s="2600"/>
      <c r="AI37" s="2600"/>
      <c r="AJ37" s="2600"/>
      <c r="AK37" s="2600"/>
      <c r="AL37" s="2600"/>
      <c r="AM37" s="2600"/>
      <c r="AN37" s="2600"/>
      <c r="AO37" s="2600"/>
      <c r="AP37" s="2600"/>
      <c r="AQ37" s="2600"/>
      <c r="AR37" s="2600"/>
      <c r="AS37" s="2600"/>
      <c r="AT37" s="2600"/>
      <c r="AU37" s="2600"/>
      <c r="AV37" s="2600"/>
      <c r="AW37" s="2600"/>
      <c r="AX37" s="2600"/>
      <c r="AY37" s="2600"/>
      <c r="AZ37" s="2600"/>
      <c r="BA37" s="2600"/>
      <c r="BB37" s="2600"/>
      <c r="BC37" s="2600"/>
      <c r="BD37" s="1281"/>
      <c r="BE37" s="2601" t="s">
        <v>7</v>
      </c>
      <c r="BF37" s="2602"/>
      <c r="BG37" s="2602"/>
      <c r="BH37" s="2602"/>
      <c r="BI37" s="2602"/>
      <c r="BJ37" s="2602"/>
      <c r="BK37" s="2602"/>
      <c r="BL37" s="2602"/>
      <c r="BM37" s="2602"/>
      <c r="BN37" s="2602"/>
      <c r="BO37" s="2602"/>
      <c r="BP37" s="2603"/>
      <c r="BQ37" s="2604"/>
      <c r="BR37" s="2605"/>
      <c r="BS37" s="2605"/>
      <c r="BT37" s="2605"/>
      <c r="BU37" s="2605"/>
      <c r="BV37" s="2606"/>
      <c r="BW37" s="1325"/>
      <c r="BX37" s="1325"/>
      <c r="BY37" s="1325"/>
      <c r="BZ37" s="2601" t="s">
        <v>865</v>
      </c>
      <c r="CA37" s="2602"/>
      <c r="CB37" s="2602"/>
      <c r="CC37" s="2602"/>
      <c r="CD37" s="2602"/>
      <c r="CE37" s="2602"/>
      <c r="CF37" s="2602"/>
      <c r="CG37" s="2602"/>
      <c r="CH37" s="2602"/>
      <c r="CI37" s="2602"/>
      <c r="CJ37" s="2602"/>
      <c r="CK37" s="2602"/>
      <c r="CL37" s="2602"/>
      <c r="CM37" s="2602"/>
      <c r="CN37" s="2603"/>
      <c r="CO37" s="2604"/>
      <c r="CP37" s="2605"/>
      <c r="CQ37" s="2605"/>
      <c r="CR37" s="2605"/>
      <c r="CS37" s="2606"/>
      <c r="CT37" s="1281"/>
      <c r="CU37" s="1281"/>
      <c r="CV37" s="1281"/>
      <c r="CW37" s="1281"/>
      <c r="CX37" s="1281"/>
      <c r="CY37" s="1281"/>
      <c r="CZ37" s="1281"/>
      <c r="DA37" s="1281"/>
      <c r="DB37" s="1281"/>
      <c r="DC37" s="1281"/>
      <c r="DD37" s="1281"/>
      <c r="DE37" s="1281"/>
      <c r="DF37" s="1281"/>
      <c r="DG37" s="1281"/>
      <c r="DH37" s="1281"/>
      <c r="DI37" s="1281"/>
      <c r="DJ37" s="1281"/>
      <c r="DK37" s="1281"/>
      <c r="DL37" s="1281"/>
      <c r="DM37" s="1281"/>
      <c r="DN37" s="1281"/>
      <c r="DO37" s="1281"/>
      <c r="DP37" s="1281"/>
      <c r="DQ37" s="1281"/>
      <c r="DR37" s="1281"/>
      <c r="DS37" s="1281"/>
      <c r="DT37" s="1281"/>
      <c r="DU37" s="1281"/>
      <c r="DV37" s="1281"/>
      <c r="DW37" s="1281"/>
      <c r="DX37" s="1281"/>
      <c r="DY37" s="1280"/>
      <c r="DZ37" s="1285"/>
      <c r="EA37" s="1290"/>
    </row>
    <row r="38" spans="2:131" ht="6" customHeight="1">
      <c r="B38" s="1279"/>
      <c r="C38" s="1280"/>
      <c r="D38" s="1280"/>
      <c r="E38" s="1280"/>
      <c r="F38" s="1280"/>
      <c r="G38" s="1280"/>
      <c r="H38" s="1280"/>
      <c r="I38" s="1280"/>
      <c r="J38" s="1280"/>
      <c r="K38" s="1280"/>
      <c r="L38" s="1280"/>
      <c r="M38" s="1280"/>
      <c r="N38" s="1280"/>
      <c r="O38" s="1280"/>
      <c r="P38" s="1280"/>
      <c r="Q38" s="1280"/>
      <c r="R38" s="1280"/>
      <c r="S38" s="1280"/>
      <c r="T38" s="1280"/>
      <c r="U38" s="1280"/>
      <c r="V38" s="1280"/>
      <c r="W38" s="1280"/>
      <c r="X38" s="1280"/>
      <c r="Y38" s="1280"/>
      <c r="Z38" s="1280"/>
      <c r="AA38" s="1280"/>
      <c r="AB38" s="1280"/>
      <c r="AC38" s="1280"/>
      <c r="AD38" s="1280"/>
      <c r="AE38" s="1280"/>
      <c r="AF38" s="1280"/>
      <c r="AG38" s="1280"/>
      <c r="AH38" s="1280"/>
      <c r="AI38" s="1281"/>
      <c r="AJ38" s="1281"/>
      <c r="AK38" s="1281"/>
      <c r="AL38" s="1281"/>
      <c r="AM38" s="1281"/>
      <c r="AN38" s="1281"/>
      <c r="AO38" s="1281"/>
      <c r="AP38" s="1281"/>
      <c r="AQ38" s="1281"/>
      <c r="AR38" s="1281"/>
      <c r="AS38" s="1281"/>
      <c r="AT38" s="1281"/>
      <c r="AU38" s="1281"/>
      <c r="AV38" s="1281"/>
      <c r="AW38" s="1281"/>
      <c r="AX38" s="1281"/>
      <c r="AY38" s="1281"/>
      <c r="AZ38" s="1281"/>
      <c r="BA38" s="1281"/>
      <c r="BB38" s="1281"/>
      <c r="BC38" s="1281"/>
      <c r="BD38" s="1281"/>
      <c r="BE38" s="1281"/>
      <c r="BF38" s="1281"/>
      <c r="BG38" s="1281"/>
      <c r="BH38" s="1281"/>
      <c r="BI38" s="1281"/>
      <c r="BJ38" s="1281"/>
      <c r="BK38" s="1281"/>
      <c r="BL38" s="1281"/>
      <c r="BM38" s="1281"/>
      <c r="BN38" s="1281"/>
      <c r="BO38" s="1281"/>
      <c r="BP38" s="1281"/>
      <c r="BQ38" s="1281"/>
      <c r="BR38" s="1281"/>
      <c r="BS38" s="1281"/>
      <c r="BT38" s="1281"/>
      <c r="BU38" s="1281"/>
      <c r="BV38" s="1281"/>
      <c r="BW38" s="1281"/>
      <c r="BX38" s="1281"/>
      <c r="BY38" s="1281"/>
      <c r="BZ38" s="1281"/>
      <c r="CA38" s="1281"/>
      <c r="CB38" s="1281"/>
      <c r="CC38" s="1281"/>
      <c r="CD38" s="1281"/>
      <c r="CE38" s="1281"/>
      <c r="CF38" s="1281"/>
      <c r="CG38" s="1281"/>
      <c r="CH38" s="1281"/>
      <c r="CI38" s="1281"/>
      <c r="CJ38" s="1281"/>
      <c r="CK38" s="1281"/>
      <c r="CL38" s="1281"/>
      <c r="CM38" s="1281"/>
      <c r="CN38" s="1281"/>
      <c r="CO38" s="1281"/>
      <c r="CP38" s="1281"/>
      <c r="CQ38" s="1281"/>
      <c r="CR38" s="1281"/>
      <c r="CS38" s="1281"/>
      <c r="CT38" s="1281"/>
      <c r="CU38" s="1281"/>
      <c r="CV38" s="1281"/>
      <c r="CW38" s="1281"/>
      <c r="CX38" s="1281"/>
      <c r="CY38" s="1281"/>
      <c r="CZ38" s="1281"/>
      <c r="DA38" s="1281"/>
      <c r="DB38" s="1281"/>
      <c r="DC38" s="1281"/>
      <c r="DD38" s="1281"/>
      <c r="DE38" s="1281"/>
      <c r="DF38" s="1281"/>
      <c r="DG38" s="1281"/>
      <c r="DH38" s="1281"/>
      <c r="DI38" s="1281"/>
      <c r="DJ38" s="1281"/>
      <c r="DK38" s="1281"/>
      <c r="DL38" s="1281"/>
      <c r="DM38" s="1281"/>
      <c r="DN38" s="1281"/>
      <c r="DO38" s="1281"/>
      <c r="DP38" s="1281"/>
      <c r="DQ38" s="1281"/>
      <c r="DR38" s="1281"/>
      <c r="DS38" s="1281"/>
      <c r="DT38" s="1281"/>
      <c r="DU38" s="1281"/>
      <c r="DV38" s="1281"/>
      <c r="DW38" s="1281"/>
      <c r="DX38" s="1281"/>
      <c r="DY38" s="1280"/>
      <c r="DZ38" s="1285"/>
      <c r="EA38" s="1290"/>
    </row>
    <row r="39" spans="2:131" ht="20.25" customHeight="1">
      <c r="B39" s="1279"/>
      <c r="C39" s="1280"/>
      <c r="D39" s="2600" t="s">
        <v>861</v>
      </c>
      <c r="E39" s="2600"/>
      <c r="F39" s="2600"/>
      <c r="G39" s="2600"/>
      <c r="H39" s="2600"/>
      <c r="I39" s="2600"/>
      <c r="J39" s="2600"/>
      <c r="K39" s="2600"/>
      <c r="L39" s="2600"/>
      <c r="M39" s="2600"/>
      <c r="N39" s="2600"/>
      <c r="O39" s="2600"/>
      <c r="P39" s="2600"/>
      <c r="Q39" s="2600"/>
      <c r="R39" s="2600"/>
      <c r="S39" s="2600"/>
      <c r="T39" s="2600"/>
      <c r="U39" s="2600"/>
      <c r="V39" s="2600"/>
      <c r="W39" s="2600"/>
      <c r="X39" s="2600"/>
      <c r="Y39" s="2600"/>
      <c r="Z39" s="2600"/>
      <c r="AA39" s="2600"/>
      <c r="AB39" s="2600"/>
      <c r="AC39" s="2600"/>
      <c r="AD39" s="2600"/>
      <c r="AE39" s="2600"/>
      <c r="AF39" s="2600"/>
      <c r="AG39" s="2600"/>
      <c r="AH39" s="2600"/>
      <c r="AI39" s="2600"/>
      <c r="AJ39" s="2600"/>
      <c r="AK39" s="2600"/>
      <c r="AL39" s="2600"/>
      <c r="AM39" s="2600"/>
      <c r="AN39" s="2600"/>
      <c r="AO39" s="2600"/>
      <c r="AP39" s="2600"/>
      <c r="AQ39" s="2600"/>
      <c r="AR39" s="2600"/>
      <c r="AS39" s="2600"/>
      <c r="AT39" s="2600"/>
      <c r="AU39" s="2600"/>
      <c r="AV39" s="2600"/>
      <c r="AW39" s="2600"/>
      <c r="AX39" s="2600"/>
      <c r="AY39" s="2600"/>
      <c r="AZ39" s="2600"/>
      <c r="BA39" s="2600"/>
      <c r="BB39" s="2600"/>
      <c r="BC39" s="2600"/>
      <c r="BD39" s="1281"/>
      <c r="BE39" s="2601" t="s">
        <v>7</v>
      </c>
      <c r="BF39" s="2602"/>
      <c r="BG39" s="2602"/>
      <c r="BH39" s="2602"/>
      <c r="BI39" s="2602"/>
      <c r="BJ39" s="2602"/>
      <c r="BK39" s="2602"/>
      <c r="BL39" s="2602"/>
      <c r="BM39" s="2602"/>
      <c r="BN39" s="2602"/>
      <c r="BO39" s="2602"/>
      <c r="BP39" s="2603"/>
      <c r="BQ39" s="2604"/>
      <c r="BR39" s="2605"/>
      <c r="BS39" s="2605"/>
      <c r="BT39" s="2605"/>
      <c r="BU39" s="2605"/>
      <c r="BV39" s="2606"/>
      <c r="BW39" s="1325"/>
      <c r="BX39" s="1325"/>
      <c r="BY39" s="1325"/>
      <c r="BZ39" s="2601" t="s">
        <v>865</v>
      </c>
      <c r="CA39" s="2602"/>
      <c r="CB39" s="2602"/>
      <c r="CC39" s="2602"/>
      <c r="CD39" s="2602"/>
      <c r="CE39" s="2602"/>
      <c r="CF39" s="2602"/>
      <c r="CG39" s="2602"/>
      <c r="CH39" s="2602"/>
      <c r="CI39" s="2602"/>
      <c r="CJ39" s="2602"/>
      <c r="CK39" s="2602"/>
      <c r="CL39" s="2602"/>
      <c r="CM39" s="2602"/>
      <c r="CN39" s="2603"/>
      <c r="CO39" s="2604"/>
      <c r="CP39" s="2605"/>
      <c r="CQ39" s="2605"/>
      <c r="CR39" s="2605"/>
      <c r="CS39" s="2606"/>
      <c r="CT39" s="1281"/>
      <c r="CU39" s="1281"/>
      <c r="CV39" s="1281"/>
      <c r="CW39" s="1281"/>
      <c r="CX39" s="1281"/>
      <c r="CY39" s="1281"/>
      <c r="CZ39" s="1281"/>
      <c r="DA39" s="1281"/>
      <c r="DB39" s="1281"/>
      <c r="DC39" s="1281"/>
      <c r="DD39" s="1281"/>
      <c r="DE39" s="1281"/>
      <c r="DF39" s="1281"/>
      <c r="DG39" s="1281"/>
      <c r="DH39" s="1281"/>
      <c r="DI39" s="1281"/>
      <c r="DJ39" s="1281"/>
      <c r="DK39" s="1281"/>
      <c r="DL39" s="1281"/>
      <c r="DM39" s="1281"/>
      <c r="DN39" s="1281"/>
      <c r="DO39" s="1281"/>
      <c r="DP39" s="1281"/>
      <c r="DQ39" s="1281"/>
      <c r="DR39" s="1281"/>
      <c r="DS39" s="1281"/>
      <c r="DT39" s="1281"/>
      <c r="DU39" s="1281"/>
      <c r="DV39" s="1281"/>
      <c r="DW39" s="1281"/>
      <c r="DX39" s="1281"/>
      <c r="DY39" s="1280"/>
      <c r="DZ39" s="1285"/>
      <c r="EA39" s="1290"/>
    </row>
    <row r="40" spans="2:131" ht="6" customHeight="1">
      <c r="B40" s="1279"/>
      <c r="C40" s="1280"/>
      <c r="D40" s="1280"/>
      <c r="E40" s="1280"/>
      <c r="F40" s="1280"/>
      <c r="G40" s="1280"/>
      <c r="H40" s="1280"/>
      <c r="I40" s="1280"/>
      <c r="J40" s="1280"/>
      <c r="K40" s="1280"/>
      <c r="L40" s="1280"/>
      <c r="M40" s="1280"/>
      <c r="N40" s="1280"/>
      <c r="O40" s="1280"/>
      <c r="P40" s="1280"/>
      <c r="Q40" s="1280"/>
      <c r="R40" s="1280"/>
      <c r="S40" s="1280"/>
      <c r="T40" s="1280"/>
      <c r="U40" s="1280"/>
      <c r="V40" s="1280"/>
      <c r="W40" s="1280"/>
      <c r="X40" s="1280"/>
      <c r="Y40" s="1280"/>
      <c r="Z40" s="1280"/>
      <c r="AA40" s="1280"/>
      <c r="AB40" s="1280"/>
      <c r="AC40" s="1280"/>
      <c r="AD40" s="1280"/>
      <c r="AE40" s="1280"/>
      <c r="AF40" s="1280"/>
      <c r="AG40" s="1280"/>
      <c r="AH40" s="1280"/>
      <c r="AI40" s="1281"/>
      <c r="AJ40" s="1281"/>
      <c r="AK40" s="1281"/>
      <c r="AL40" s="1281"/>
      <c r="AM40" s="1281"/>
      <c r="AN40" s="1281"/>
      <c r="AO40" s="1281"/>
      <c r="AP40" s="1281"/>
      <c r="AQ40" s="1281"/>
      <c r="AR40" s="1281"/>
      <c r="AS40" s="1281"/>
      <c r="AT40" s="1281"/>
      <c r="AU40" s="1281"/>
      <c r="AV40" s="1281"/>
      <c r="AW40" s="1281"/>
      <c r="AX40" s="1281"/>
      <c r="AY40" s="1281"/>
      <c r="AZ40" s="1281"/>
      <c r="BA40" s="1281"/>
      <c r="BB40" s="1281"/>
      <c r="BC40" s="1281"/>
      <c r="BD40" s="1281"/>
      <c r="BE40" s="1281"/>
      <c r="BF40" s="1281"/>
      <c r="BG40" s="1281"/>
      <c r="BH40" s="1281"/>
      <c r="BI40" s="1281"/>
      <c r="BJ40" s="1281"/>
      <c r="BK40" s="1281"/>
      <c r="BL40" s="1281"/>
      <c r="BM40" s="1281"/>
      <c r="BN40" s="1281"/>
      <c r="BO40" s="1281"/>
      <c r="BP40" s="1281"/>
      <c r="BQ40" s="1281"/>
      <c r="BR40" s="1281"/>
      <c r="BS40" s="1281"/>
      <c r="BT40" s="1281"/>
      <c r="BU40" s="1281"/>
      <c r="BV40" s="1281"/>
      <c r="BW40" s="1281"/>
      <c r="BX40" s="1281"/>
      <c r="BY40" s="1281"/>
      <c r="BZ40" s="1281"/>
      <c r="CA40" s="1281"/>
      <c r="CB40" s="1281"/>
      <c r="CC40" s="1281"/>
      <c r="CD40" s="1281"/>
      <c r="CE40" s="1281"/>
      <c r="CF40" s="1281"/>
      <c r="CG40" s="1281"/>
      <c r="CH40" s="1281"/>
      <c r="CI40" s="1281"/>
      <c r="CJ40" s="1281"/>
      <c r="CK40" s="1281"/>
      <c r="CL40" s="1281"/>
      <c r="CM40" s="1281"/>
      <c r="CN40" s="1281"/>
      <c r="CO40" s="1281"/>
      <c r="CP40" s="1281"/>
      <c r="CQ40" s="1281"/>
      <c r="CR40" s="1281"/>
      <c r="CS40" s="1281"/>
      <c r="CT40" s="1281"/>
      <c r="CU40" s="1281"/>
      <c r="CV40" s="1281"/>
      <c r="CW40" s="1281"/>
      <c r="CX40" s="1281"/>
      <c r="CY40" s="1281"/>
      <c r="CZ40" s="1281"/>
      <c r="DA40" s="1281"/>
      <c r="DB40" s="1281"/>
      <c r="DC40" s="1281"/>
      <c r="DD40" s="1281"/>
      <c r="DE40" s="1281"/>
      <c r="DF40" s="1281"/>
      <c r="DG40" s="1281"/>
      <c r="DH40" s="1281"/>
      <c r="DI40" s="1281"/>
      <c r="DJ40" s="1281"/>
      <c r="DK40" s="1281"/>
      <c r="DL40" s="1281"/>
      <c r="DM40" s="1281"/>
      <c r="DN40" s="1281"/>
      <c r="DO40" s="1281"/>
      <c r="DP40" s="1281"/>
      <c r="DQ40" s="1281"/>
      <c r="DR40" s="1281"/>
      <c r="DS40" s="1281"/>
      <c r="DT40" s="1281"/>
      <c r="DU40" s="1281"/>
      <c r="DV40" s="1281"/>
      <c r="DW40" s="1281"/>
      <c r="DX40" s="1281"/>
      <c r="DY40" s="1280"/>
      <c r="DZ40" s="1285"/>
      <c r="EA40" s="1290"/>
    </row>
    <row r="41" spans="2:131" ht="21.75" customHeight="1">
      <c r="B41" s="1279"/>
      <c r="C41" s="1280"/>
      <c r="D41" s="2600" t="s">
        <v>862</v>
      </c>
      <c r="E41" s="2600"/>
      <c r="F41" s="2600"/>
      <c r="G41" s="2600"/>
      <c r="H41" s="2600"/>
      <c r="I41" s="2600"/>
      <c r="J41" s="2600"/>
      <c r="K41" s="2600"/>
      <c r="L41" s="2600"/>
      <c r="M41" s="2600"/>
      <c r="N41" s="2600"/>
      <c r="O41" s="2600"/>
      <c r="P41" s="2600"/>
      <c r="Q41" s="2600"/>
      <c r="R41" s="2600"/>
      <c r="S41" s="2600"/>
      <c r="T41" s="2600"/>
      <c r="U41" s="2600"/>
      <c r="V41" s="2600"/>
      <c r="W41" s="2600"/>
      <c r="X41" s="2600"/>
      <c r="Y41" s="2600"/>
      <c r="Z41" s="2600"/>
      <c r="AA41" s="2600"/>
      <c r="AB41" s="2600"/>
      <c r="AC41" s="2600"/>
      <c r="AD41" s="2600"/>
      <c r="AE41" s="2600"/>
      <c r="AF41" s="2600"/>
      <c r="AG41" s="2600"/>
      <c r="AH41" s="2600"/>
      <c r="AI41" s="2600"/>
      <c r="AJ41" s="2600"/>
      <c r="AK41" s="2600"/>
      <c r="AL41" s="2600"/>
      <c r="AM41" s="2600"/>
      <c r="AN41" s="2600"/>
      <c r="AO41" s="2600"/>
      <c r="AP41" s="2600"/>
      <c r="AQ41" s="2600"/>
      <c r="AR41" s="2600"/>
      <c r="AS41" s="2600"/>
      <c r="AT41" s="2600"/>
      <c r="AU41" s="2600"/>
      <c r="AV41" s="2600"/>
      <c r="AW41" s="2600"/>
      <c r="AX41" s="2600"/>
      <c r="AY41" s="2600"/>
      <c r="AZ41" s="2600"/>
      <c r="BA41" s="2600"/>
      <c r="BB41" s="2600"/>
      <c r="BC41" s="2600"/>
      <c r="BD41" s="1326"/>
      <c r="BE41" s="2601" t="s">
        <v>866</v>
      </c>
      <c r="BF41" s="2602"/>
      <c r="BG41" s="2602"/>
      <c r="BH41" s="2602"/>
      <c r="BI41" s="2602"/>
      <c r="BJ41" s="2602"/>
      <c r="BK41" s="2602"/>
      <c r="BL41" s="2602"/>
      <c r="BM41" s="2602"/>
      <c r="BN41" s="2602"/>
      <c r="BO41" s="2602"/>
      <c r="BP41" s="2603"/>
      <c r="BQ41" s="2604"/>
      <c r="BR41" s="2605"/>
      <c r="BS41" s="2605"/>
      <c r="BT41" s="2605"/>
      <c r="BU41" s="2605"/>
      <c r="BV41" s="2606"/>
      <c r="BW41" s="1325"/>
      <c r="BX41" s="1325"/>
      <c r="BY41" s="1325"/>
      <c r="BZ41" s="2601" t="s">
        <v>867</v>
      </c>
      <c r="CA41" s="2602"/>
      <c r="CB41" s="2602"/>
      <c r="CC41" s="2602"/>
      <c r="CD41" s="2602"/>
      <c r="CE41" s="2602"/>
      <c r="CF41" s="2602"/>
      <c r="CG41" s="2602"/>
      <c r="CH41" s="2602"/>
      <c r="CI41" s="2602"/>
      <c r="CJ41" s="2602"/>
      <c r="CK41" s="2602"/>
      <c r="CL41" s="2602"/>
      <c r="CM41" s="2602"/>
      <c r="CN41" s="2603"/>
      <c r="CO41" s="2604"/>
      <c r="CP41" s="2605"/>
      <c r="CQ41" s="2605"/>
      <c r="CR41" s="2605"/>
      <c r="CS41" s="2606"/>
      <c r="CT41" s="1326"/>
      <c r="CU41" s="1280"/>
      <c r="CV41" s="1280"/>
      <c r="CW41" s="1280"/>
      <c r="CX41" s="1280"/>
      <c r="CY41" s="1280"/>
      <c r="CZ41" s="1280"/>
      <c r="DA41" s="1280"/>
      <c r="DB41" s="1280"/>
      <c r="DC41" s="1280"/>
      <c r="DD41" s="1280"/>
      <c r="DE41" s="1280"/>
      <c r="DF41" s="1280"/>
      <c r="DG41" s="1280"/>
      <c r="DH41" s="1280"/>
      <c r="DI41" s="1280"/>
      <c r="DJ41" s="1280"/>
      <c r="DK41" s="1280"/>
      <c r="DL41" s="1280"/>
      <c r="DM41" s="1280"/>
      <c r="DN41" s="1280"/>
      <c r="DO41" s="1280"/>
      <c r="DP41" s="1280"/>
      <c r="DQ41" s="1280"/>
      <c r="DR41" s="1280"/>
      <c r="DS41" s="1280"/>
      <c r="DT41" s="1280"/>
      <c r="DU41" s="1280"/>
      <c r="DV41" s="1280"/>
      <c r="DW41" s="1280"/>
      <c r="DX41" s="1280"/>
      <c r="DY41" s="1280"/>
      <c r="DZ41" s="1285"/>
    </row>
    <row r="42" spans="2:131" ht="7.5" customHeight="1">
      <c r="B42" s="1279"/>
      <c r="C42" s="1280"/>
      <c r="D42" s="1327"/>
      <c r="E42" s="1327"/>
      <c r="F42" s="1327"/>
      <c r="G42" s="1327"/>
      <c r="H42" s="1327"/>
      <c r="I42" s="1327"/>
      <c r="J42" s="1327"/>
      <c r="K42" s="1327"/>
      <c r="L42" s="1327"/>
      <c r="M42" s="1327"/>
      <c r="N42" s="1327"/>
      <c r="O42" s="1327"/>
      <c r="P42" s="1327"/>
      <c r="Q42" s="1327"/>
      <c r="R42" s="1327"/>
      <c r="S42" s="1327"/>
      <c r="T42" s="1327"/>
      <c r="U42" s="1327"/>
      <c r="V42" s="1327"/>
      <c r="W42" s="1327"/>
      <c r="X42" s="1327"/>
      <c r="Y42" s="1327"/>
      <c r="Z42" s="1327"/>
      <c r="AA42" s="1327"/>
      <c r="AB42" s="1327"/>
      <c r="AC42" s="1327"/>
      <c r="AD42" s="1327"/>
      <c r="AE42" s="1327"/>
      <c r="AF42" s="1327"/>
      <c r="AG42" s="1327"/>
      <c r="AH42" s="1327"/>
      <c r="AI42" s="1327"/>
      <c r="AJ42" s="2587"/>
      <c r="AK42" s="2587"/>
      <c r="AL42" s="2587"/>
      <c r="AM42" s="2587"/>
      <c r="AN42" s="2587"/>
      <c r="AO42" s="2587"/>
      <c r="AP42" s="2587"/>
      <c r="AQ42" s="2587"/>
      <c r="AR42" s="2587"/>
      <c r="AS42" s="2587"/>
      <c r="AT42" s="2587"/>
      <c r="AU42" s="2587"/>
      <c r="AV42" s="2587"/>
      <c r="AW42" s="2587"/>
      <c r="AX42" s="2587"/>
      <c r="AY42" s="2587"/>
      <c r="AZ42" s="2587"/>
      <c r="BA42" s="2587"/>
      <c r="BB42" s="1328"/>
      <c r="BC42" s="1328"/>
      <c r="BD42" s="1328"/>
      <c r="BE42" s="1328"/>
      <c r="BF42" s="1328"/>
      <c r="BG42" s="1328"/>
      <c r="BH42" s="1328"/>
      <c r="BI42" s="1328"/>
      <c r="BJ42" s="1328"/>
      <c r="BK42" s="1328"/>
      <c r="BL42" s="1328"/>
      <c r="BM42" s="1328"/>
      <c r="BN42" s="1328"/>
      <c r="BO42" s="1328"/>
      <c r="BP42" s="1328"/>
      <c r="BQ42" s="1328"/>
      <c r="BR42" s="1328"/>
      <c r="BS42" s="1328"/>
      <c r="BT42" s="1328"/>
      <c r="BU42" s="1328"/>
      <c r="BV42" s="1328"/>
      <c r="BW42" s="1328"/>
      <c r="BX42" s="1328"/>
      <c r="BY42" s="1328"/>
      <c r="BZ42" s="1328"/>
      <c r="CA42" s="1328"/>
      <c r="CB42" s="1328"/>
      <c r="CC42" s="1328"/>
      <c r="CD42" s="1328"/>
      <c r="CE42" s="1328"/>
      <c r="CF42" s="1328"/>
      <c r="CG42" s="1328"/>
      <c r="CH42" s="1328"/>
      <c r="CI42" s="1328"/>
      <c r="CJ42" s="1328"/>
      <c r="CK42" s="1328"/>
      <c r="CL42" s="1328"/>
      <c r="CM42" s="1328"/>
      <c r="CN42" s="1328"/>
      <c r="CO42" s="1328"/>
      <c r="CP42" s="1328"/>
      <c r="CQ42" s="1328"/>
      <c r="CR42" s="1328"/>
      <c r="CS42" s="1328"/>
      <c r="CT42" s="1328"/>
      <c r="CU42" s="1280"/>
      <c r="CV42" s="1280"/>
      <c r="CW42" s="1280"/>
      <c r="CX42" s="1280"/>
      <c r="CY42" s="1280"/>
      <c r="CZ42" s="1280"/>
      <c r="DA42" s="1280"/>
      <c r="DB42" s="1280"/>
      <c r="DC42" s="1280"/>
      <c r="DD42" s="1280"/>
      <c r="DE42" s="1280"/>
      <c r="DF42" s="1280"/>
      <c r="DG42" s="1280"/>
      <c r="DH42" s="1280"/>
      <c r="DI42" s="1280"/>
      <c r="DJ42" s="1280"/>
      <c r="DK42" s="1280"/>
      <c r="DL42" s="1280"/>
      <c r="DM42" s="1280"/>
      <c r="DN42" s="1280"/>
      <c r="DO42" s="1280"/>
      <c r="DP42" s="1280"/>
      <c r="DQ42" s="1280"/>
      <c r="DR42" s="1280"/>
      <c r="DS42" s="1280"/>
      <c r="DT42" s="1280"/>
      <c r="DU42" s="1280"/>
      <c r="DV42" s="1280"/>
      <c r="DW42" s="1280"/>
      <c r="DX42" s="1280"/>
      <c r="DY42" s="1280"/>
      <c r="DZ42" s="1285"/>
    </row>
    <row r="43" spans="2:131" ht="19.5" customHeight="1">
      <c r="B43" s="1279"/>
      <c r="C43" s="1280"/>
      <c r="D43" s="2600" t="s">
        <v>863</v>
      </c>
      <c r="E43" s="2600"/>
      <c r="F43" s="2600"/>
      <c r="G43" s="2600"/>
      <c r="H43" s="2600"/>
      <c r="I43" s="2600"/>
      <c r="J43" s="2600"/>
      <c r="K43" s="2600"/>
      <c r="L43" s="2600"/>
      <c r="M43" s="2600"/>
      <c r="N43" s="2600"/>
      <c r="O43" s="2600"/>
      <c r="P43" s="2600"/>
      <c r="Q43" s="2600"/>
      <c r="R43" s="2600"/>
      <c r="S43" s="2600"/>
      <c r="T43" s="2600"/>
      <c r="U43" s="2600"/>
      <c r="V43" s="2600"/>
      <c r="W43" s="2600"/>
      <c r="X43" s="2600"/>
      <c r="Y43" s="2600"/>
      <c r="Z43" s="2600"/>
      <c r="AA43" s="2600"/>
      <c r="AB43" s="2600"/>
      <c r="AC43" s="2600"/>
      <c r="AD43" s="2600"/>
      <c r="AE43" s="2600"/>
      <c r="AF43" s="2600"/>
      <c r="AG43" s="2600"/>
      <c r="AH43" s="2600"/>
      <c r="AI43" s="2600"/>
      <c r="AJ43" s="2600"/>
      <c r="AK43" s="2600"/>
      <c r="AL43" s="2600"/>
      <c r="AM43" s="2600"/>
      <c r="AN43" s="2600"/>
      <c r="AO43" s="2600"/>
      <c r="AP43" s="2600"/>
      <c r="AQ43" s="2600"/>
      <c r="AR43" s="2600"/>
      <c r="AS43" s="2600"/>
      <c r="AT43" s="2600"/>
      <c r="AU43" s="2600"/>
      <c r="AV43" s="2600"/>
      <c r="AW43" s="2600"/>
      <c r="AX43" s="2600"/>
      <c r="AY43" s="2600"/>
      <c r="AZ43" s="2600"/>
      <c r="BA43" s="2600"/>
      <c r="BB43" s="2600"/>
      <c r="BC43" s="2600"/>
      <c r="BD43" s="1326"/>
      <c r="BE43" s="2601" t="s">
        <v>20</v>
      </c>
      <c r="BF43" s="2602"/>
      <c r="BG43" s="2602"/>
      <c r="BH43" s="2602"/>
      <c r="BI43" s="2602"/>
      <c r="BJ43" s="2602"/>
      <c r="BK43" s="2602"/>
      <c r="BL43" s="2602"/>
      <c r="BM43" s="2602"/>
      <c r="BN43" s="2602"/>
      <c r="BO43" s="2602"/>
      <c r="BP43" s="2603"/>
      <c r="BQ43" s="2610"/>
      <c r="BR43" s="2611"/>
      <c r="BS43" s="2611"/>
      <c r="BT43" s="2611"/>
      <c r="BU43" s="2611"/>
      <c r="BV43" s="2612"/>
      <c r="BW43" s="1325"/>
      <c r="BX43" s="1325"/>
      <c r="BY43" s="1325"/>
      <c r="BZ43" s="2601" t="s">
        <v>868</v>
      </c>
      <c r="CA43" s="2602"/>
      <c r="CB43" s="2602"/>
      <c r="CC43" s="2602"/>
      <c r="CD43" s="2602"/>
      <c r="CE43" s="2602"/>
      <c r="CF43" s="2602"/>
      <c r="CG43" s="2602"/>
      <c r="CH43" s="2602"/>
      <c r="CI43" s="2602"/>
      <c r="CJ43" s="2602"/>
      <c r="CK43" s="2602"/>
      <c r="CL43" s="2602"/>
      <c r="CM43" s="2602"/>
      <c r="CN43" s="2603"/>
      <c r="CO43" s="2610"/>
      <c r="CP43" s="2611"/>
      <c r="CQ43" s="2611"/>
      <c r="CR43" s="2611"/>
      <c r="CS43" s="2612"/>
      <c r="CT43" s="1326"/>
      <c r="CU43" s="1280"/>
      <c r="CV43" s="1280"/>
      <c r="CW43" s="1280"/>
      <c r="CX43" s="1280"/>
      <c r="CY43" s="1280"/>
      <c r="CZ43" s="1280"/>
      <c r="DA43" s="1280"/>
      <c r="DB43" s="1280"/>
      <c r="DC43" s="1280"/>
      <c r="DD43" s="1280"/>
      <c r="DE43" s="1280"/>
      <c r="DF43" s="1280"/>
      <c r="DG43" s="1280"/>
      <c r="DH43" s="1280"/>
      <c r="DI43" s="1280"/>
      <c r="DJ43" s="1280"/>
      <c r="DK43" s="1280"/>
      <c r="DL43" s="1280"/>
      <c r="DM43" s="1280"/>
      <c r="DN43" s="1280"/>
      <c r="DO43" s="1280"/>
      <c r="DP43" s="1280"/>
      <c r="DQ43" s="1280"/>
      <c r="DR43" s="1280"/>
      <c r="DS43" s="1280"/>
      <c r="DT43" s="1280"/>
      <c r="DU43" s="1280"/>
      <c r="DV43" s="1280"/>
      <c r="DW43" s="1280"/>
      <c r="DX43" s="1280"/>
      <c r="DY43" s="1280"/>
      <c r="DZ43" s="1285"/>
    </row>
    <row r="44" spans="2:131" ht="6" customHeight="1">
      <c r="B44" s="1279"/>
      <c r="C44" s="1280"/>
      <c r="D44" s="1326"/>
      <c r="E44" s="1326"/>
      <c r="F44" s="1326"/>
      <c r="G44" s="1326"/>
      <c r="H44" s="1326"/>
      <c r="I44" s="1326"/>
      <c r="J44" s="1326"/>
      <c r="K44" s="1326"/>
      <c r="L44" s="1326"/>
      <c r="M44" s="1326"/>
      <c r="N44" s="1326"/>
      <c r="O44" s="1326"/>
      <c r="P44" s="1326"/>
      <c r="Q44" s="1326"/>
      <c r="R44" s="1326"/>
      <c r="S44" s="1326"/>
      <c r="T44" s="1326"/>
      <c r="U44" s="1326"/>
      <c r="V44" s="1326"/>
      <c r="W44" s="1326"/>
      <c r="X44" s="1326"/>
      <c r="Y44" s="1326"/>
      <c r="Z44" s="1326"/>
      <c r="AA44" s="1326"/>
      <c r="AB44" s="1326"/>
      <c r="AC44" s="1326"/>
      <c r="AD44" s="1326"/>
      <c r="AE44" s="1326"/>
      <c r="AF44" s="1326"/>
      <c r="AG44" s="1326"/>
      <c r="AH44" s="1326"/>
      <c r="AI44" s="1326"/>
      <c r="AJ44" s="1329"/>
      <c r="AK44" s="1326"/>
      <c r="AL44" s="1326"/>
      <c r="AM44" s="1326"/>
      <c r="AN44" s="1326"/>
      <c r="AO44" s="1326"/>
      <c r="AP44" s="1326"/>
      <c r="AQ44" s="1326"/>
      <c r="AR44" s="1326"/>
      <c r="AS44" s="1326"/>
      <c r="AT44" s="1326"/>
      <c r="AU44" s="1326"/>
      <c r="AV44" s="1326"/>
      <c r="AW44" s="1326"/>
      <c r="AX44" s="1326"/>
      <c r="AY44" s="1326"/>
      <c r="AZ44" s="1326"/>
      <c r="BA44" s="1326"/>
      <c r="BB44" s="1326"/>
      <c r="BC44" s="1326"/>
      <c r="BD44" s="1326"/>
      <c r="BE44" s="1326"/>
      <c r="BF44" s="1326"/>
      <c r="BG44" s="1326"/>
      <c r="BH44" s="1326"/>
      <c r="BI44" s="1326"/>
      <c r="BJ44" s="1326"/>
      <c r="BK44" s="1326"/>
      <c r="BL44" s="1326"/>
      <c r="BM44" s="1326"/>
      <c r="BN44" s="1326"/>
      <c r="BO44" s="1326"/>
      <c r="BP44" s="1326"/>
      <c r="BQ44" s="1326"/>
      <c r="BR44" s="1326"/>
      <c r="BS44" s="1326"/>
      <c r="BT44" s="1326"/>
      <c r="BU44" s="1326"/>
      <c r="BV44" s="1326"/>
      <c r="BW44" s="1326"/>
      <c r="BX44" s="1326"/>
      <c r="BY44" s="1326"/>
      <c r="BZ44" s="1326"/>
      <c r="CA44" s="1326"/>
      <c r="CB44" s="1326"/>
      <c r="CC44" s="1326"/>
      <c r="CD44" s="1326"/>
      <c r="CE44" s="1326"/>
      <c r="CF44" s="1326"/>
      <c r="CG44" s="1326"/>
      <c r="CH44" s="1326"/>
      <c r="CI44" s="1326"/>
      <c r="CJ44" s="1326"/>
      <c r="CK44" s="1326"/>
      <c r="CL44" s="1326"/>
      <c r="CM44" s="1326"/>
      <c r="CN44" s="1326"/>
      <c r="CO44" s="1326"/>
      <c r="CP44" s="1326"/>
      <c r="CQ44" s="1326"/>
      <c r="CR44" s="1326"/>
      <c r="CS44" s="1326"/>
      <c r="CT44" s="1326"/>
      <c r="CU44" s="1280"/>
      <c r="CV44" s="1280"/>
      <c r="CW44" s="1280"/>
      <c r="CX44" s="1280"/>
      <c r="CY44" s="1280"/>
      <c r="CZ44" s="1280"/>
      <c r="DA44" s="1280"/>
      <c r="DB44" s="1280"/>
      <c r="DC44" s="1280"/>
      <c r="DD44" s="1280"/>
      <c r="DE44" s="1280"/>
      <c r="DF44" s="1280"/>
      <c r="DG44" s="1280"/>
      <c r="DH44" s="1280"/>
      <c r="DI44" s="1280"/>
      <c r="DJ44" s="1280"/>
      <c r="DK44" s="1280"/>
      <c r="DL44" s="1280"/>
      <c r="DM44" s="1280"/>
      <c r="DN44" s="1280"/>
      <c r="DO44" s="1280"/>
      <c r="DP44" s="1280"/>
      <c r="DQ44" s="1280"/>
      <c r="DR44" s="1280"/>
      <c r="DS44" s="1280"/>
      <c r="DT44" s="1280"/>
      <c r="DU44" s="1280"/>
      <c r="DV44" s="1280"/>
      <c r="DW44" s="1280"/>
      <c r="DX44" s="1280"/>
      <c r="DY44" s="1280"/>
      <c r="DZ44" s="1285"/>
    </row>
    <row r="45" spans="2:131" ht="20.25" customHeight="1">
      <c r="B45" s="1279"/>
      <c r="C45" s="1281"/>
      <c r="D45" s="2600" t="s">
        <v>864</v>
      </c>
      <c r="E45" s="2600"/>
      <c r="F45" s="2600"/>
      <c r="G45" s="2600"/>
      <c r="H45" s="2600"/>
      <c r="I45" s="2600"/>
      <c r="J45" s="2600"/>
      <c r="K45" s="2600"/>
      <c r="L45" s="2600"/>
      <c r="M45" s="2600"/>
      <c r="N45" s="2600"/>
      <c r="O45" s="2600"/>
      <c r="P45" s="2600"/>
      <c r="Q45" s="2600"/>
      <c r="R45" s="2600"/>
      <c r="S45" s="2600"/>
      <c r="T45" s="2600"/>
      <c r="U45" s="2600"/>
      <c r="V45" s="2600"/>
      <c r="W45" s="2600"/>
      <c r="X45" s="2600"/>
      <c r="Y45" s="2600"/>
      <c r="Z45" s="2600"/>
      <c r="AA45" s="2600"/>
      <c r="AB45" s="2600"/>
      <c r="AC45" s="2600"/>
      <c r="AD45" s="2600"/>
      <c r="AE45" s="2600"/>
      <c r="AF45" s="2600"/>
      <c r="AG45" s="2600"/>
      <c r="AH45" s="2600"/>
      <c r="AI45" s="2600"/>
      <c r="AJ45" s="2600"/>
      <c r="AK45" s="2600"/>
      <c r="AL45" s="2600"/>
      <c r="AM45" s="2600"/>
      <c r="AN45" s="2600"/>
      <c r="AO45" s="2600"/>
      <c r="AP45" s="2600"/>
      <c r="AQ45" s="2600"/>
      <c r="AR45" s="2600"/>
      <c r="AS45" s="2600"/>
      <c r="AT45" s="2600"/>
      <c r="AU45" s="2600"/>
      <c r="AV45" s="2600"/>
      <c r="AW45" s="2600"/>
      <c r="AX45" s="2600"/>
      <c r="AY45" s="2600"/>
      <c r="AZ45" s="2600"/>
      <c r="BA45" s="2600"/>
      <c r="BB45" s="2600"/>
      <c r="BC45" s="2600"/>
      <c r="BD45" s="1326"/>
      <c r="BE45" s="2613"/>
      <c r="BF45" s="2614"/>
      <c r="BG45" s="2614"/>
      <c r="BH45" s="2614"/>
      <c r="BI45" s="2614"/>
      <c r="BJ45" s="2614"/>
      <c r="BK45" s="2614"/>
      <c r="BL45" s="2614"/>
      <c r="BM45" s="2614"/>
      <c r="BN45" s="2614"/>
      <c r="BO45" s="2614"/>
      <c r="BP45" s="2615"/>
      <c r="BQ45" s="2586"/>
      <c r="BR45" s="2586"/>
      <c r="BS45" s="2586"/>
      <c r="BT45" s="2586"/>
      <c r="BU45" s="2586"/>
      <c r="BV45" s="2586"/>
      <c r="BW45" s="1325"/>
      <c r="BX45" s="1325"/>
      <c r="BY45" s="1325"/>
      <c r="BZ45" s="2587"/>
      <c r="CA45" s="2587"/>
      <c r="CB45" s="2587"/>
      <c r="CC45" s="2587"/>
      <c r="CD45" s="2587"/>
      <c r="CE45" s="2587"/>
      <c r="CF45" s="2587"/>
      <c r="CG45" s="2587"/>
      <c r="CH45" s="2587"/>
      <c r="CI45" s="2587"/>
      <c r="CJ45" s="2587"/>
      <c r="CK45" s="2587"/>
      <c r="CL45" s="2587"/>
      <c r="CM45" s="2587"/>
      <c r="CN45" s="2587"/>
      <c r="CO45" s="2587"/>
      <c r="CP45" s="2587"/>
      <c r="CQ45" s="2587"/>
      <c r="CR45" s="2587"/>
      <c r="CS45" s="2587"/>
      <c r="CT45" s="1326"/>
      <c r="CU45" s="1280"/>
      <c r="CV45" s="1280"/>
      <c r="CW45" s="1280"/>
      <c r="CX45" s="1280"/>
      <c r="CY45" s="1280"/>
      <c r="CZ45" s="1280"/>
      <c r="DA45" s="1280"/>
      <c r="DB45" s="1280"/>
      <c r="DC45" s="1280"/>
      <c r="DD45" s="1280"/>
      <c r="DE45" s="1280"/>
      <c r="DF45" s="1280"/>
      <c r="DG45" s="1280"/>
      <c r="DH45" s="1280"/>
      <c r="DI45" s="1280"/>
      <c r="DJ45" s="1280"/>
      <c r="DK45" s="1280"/>
      <c r="DL45" s="1280"/>
      <c r="DM45" s="1280"/>
      <c r="DN45" s="1280"/>
      <c r="DO45" s="1280"/>
      <c r="DP45" s="1280"/>
      <c r="DQ45" s="1280"/>
      <c r="DR45" s="1280"/>
      <c r="DS45" s="1280"/>
      <c r="DT45" s="1280"/>
      <c r="DU45" s="1280"/>
      <c r="DV45" s="1280"/>
      <c r="DW45" s="1280"/>
      <c r="DX45" s="1280"/>
      <c r="DY45" s="1280"/>
      <c r="DZ45" s="1285"/>
    </row>
    <row r="46" spans="2:131" ht="12" customHeight="1">
      <c r="B46" s="1279"/>
      <c r="C46" s="1280"/>
      <c r="D46" s="1280"/>
      <c r="E46" s="1280"/>
      <c r="F46" s="1280"/>
      <c r="G46" s="1280"/>
      <c r="H46" s="1280"/>
      <c r="I46" s="1280"/>
      <c r="J46" s="1280"/>
      <c r="K46" s="1280"/>
      <c r="L46" s="1280"/>
      <c r="M46" s="1280"/>
      <c r="N46" s="1280"/>
      <c r="O46" s="1280"/>
      <c r="P46" s="1280"/>
      <c r="Q46" s="1281"/>
      <c r="R46" s="1281"/>
      <c r="S46" s="1281"/>
      <c r="T46" s="1281"/>
      <c r="U46" s="1281"/>
      <c r="V46" s="1330"/>
      <c r="W46" s="1330"/>
      <c r="X46" s="1330"/>
      <c r="Y46" s="1330"/>
      <c r="Z46" s="1330"/>
      <c r="AA46" s="1281"/>
      <c r="AB46" s="1281"/>
      <c r="AC46" s="1281"/>
      <c r="AD46" s="1281"/>
      <c r="AE46" s="1281"/>
      <c r="AF46" s="1281"/>
      <c r="AG46" s="1281"/>
      <c r="AH46" s="1281"/>
      <c r="AI46" s="1330"/>
      <c r="AJ46" s="1330"/>
      <c r="AK46" s="1330"/>
      <c r="AL46" s="1330"/>
      <c r="AM46" s="1330"/>
      <c r="AN46" s="1330"/>
      <c r="AO46" s="1330"/>
      <c r="AP46" s="1330"/>
      <c r="AQ46" s="1330"/>
      <c r="AR46" s="1330"/>
      <c r="AS46" s="1330"/>
      <c r="AT46" s="1330"/>
      <c r="AU46" s="1330"/>
      <c r="AV46" s="1330"/>
      <c r="AW46" s="1330"/>
      <c r="AX46" s="1330"/>
      <c r="AY46" s="1330"/>
      <c r="AZ46" s="1330"/>
      <c r="BA46" s="1330"/>
      <c r="BB46" s="1330"/>
      <c r="BC46" s="1330"/>
      <c r="BD46" s="1330"/>
      <c r="BE46" s="1330"/>
      <c r="BF46" s="1330"/>
      <c r="BG46" s="1330"/>
      <c r="BH46" s="1330"/>
      <c r="BI46" s="1330"/>
      <c r="BJ46" s="1330"/>
      <c r="BK46" s="1330"/>
      <c r="BL46" s="1330"/>
      <c r="BM46" s="1330"/>
      <c r="BN46" s="1330"/>
      <c r="BO46" s="1281"/>
      <c r="BP46" s="1281"/>
      <c r="BQ46" s="1281"/>
      <c r="BR46" s="1281"/>
      <c r="BS46" s="1281"/>
      <c r="BT46" s="1281"/>
      <c r="BU46" s="1281"/>
      <c r="BV46" s="1281"/>
      <c r="BW46" s="1281"/>
      <c r="BX46" s="1281"/>
      <c r="BY46" s="1281"/>
      <c r="BZ46" s="1281"/>
      <c r="CA46" s="1281"/>
      <c r="CB46" s="1281"/>
      <c r="CC46" s="1281"/>
      <c r="CD46" s="1281"/>
      <c r="CE46" s="1281"/>
      <c r="CF46" s="1281"/>
      <c r="CG46" s="1330"/>
      <c r="CH46" s="1281"/>
      <c r="CI46" s="1281"/>
      <c r="CJ46" s="1281"/>
      <c r="CK46" s="1281"/>
      <c r="CL46" s="1281"/>
      <c r="CM46" s="1281"/>
      <c r="CN46" s="1281"/>
      <c r="CO46" s="1281"/>
      <c r="CP46" s="1281"/>
      <c r="CQ46" s="1281"/>
      <c r="CR46" s="1281"/>
      <c r="CS46" s="1281"/>
      <c r="CT46" s="1281"/>
      <c r="CU46" s="1281"/>
      <c r="CV46" s="1281"/>
      <c r="CW46" s="1281"/>
      <c r="CX46" s="1281"/>
      <c r="CY46" s="1281"/>
      <c r="CZ46" s="1281"/>
      <c r="DA46" s="1281"/>
      <c r="DB46" s="1281"/>
      <c r="DC46" s="1281"/>
      <c r="DD46" s="1281"/>
      <c r="DE46" s="1281"/>
      <c r="DF46" s="1281"/>
      <c r="DG46" s="1281"/>
      <c r="DH46" s="1281"/>
      <c r="DI46" s="1281"/>
      <c r="DJ46" s="1281"/>
      <c r="DK46" s="1281"/>
      <c r="DL46" s="1281"/>
      <c r="DM46" s="1281"/>
      <c r="DN46" s="1281"/>
      <c r="DO46" s="1281"/>
      <c r="DP46" s="1281"/>
      <c r="DQ46" s="1281"/>
      <c r="DR46" s="1281"/>
      <c r="DS46" s="1281"/>
      <c r="DT46" s="1281"/>
      <c r="DU46" s="1281"/>
      <c r="DV46" s="1281"/>
      <c r="DW46" s="1281"/>
      <c r="DX46" s="1281"/>
      <c r="DY46" s="1280"/>
      <c r="DZ46" s="1285"/>
    </row>
    <row r="47" spans="2:131" ht="12" customHeight="1">
      <c r="B47" s="1279"/>
      <c r="C47" s="1280"/>
      <c r="D47" s="1280"/>
      <c r="E47" s="1280"/>
      <c r="F47" s="1280"/>
      <c r="G47" s="1280"/>
      <c r="H47" s="1280"/>
      <c r="I47" s="1280"/>
      <c r="J47" s="1280"/>
      <c r="K47" s="1280"/>
      <c r="L47" s="1280"/>
      <c r="M47" s="1280"/>
      <c r="N47" s="1280"/>
      <c r="O47" s="1280"/>
      <c r="P47" s="1280"/>
      <c r="Q47" s="1281"/>
      <c r="R47" s="1281"/>
      <c r="S47" s="1281"/>
      <c r="T47" s="1281"/>
      <c r="U47" s="1281"/>
      <c r="V47" s="1330"/>
      <c r="W47" s="1330"/>
      <c r="X47" s="1330"/>
      <c r="Y47" s="1330"/>
      <c r="Z47" s="1330"/>
      <c r="AA47" s="1281"/>
      <c r="AB47" s="1281"/>
      <c r="AC47" s="1281"/>
      <c r="AD47" s="1281"/>
      <c r="AE47" s="1281"/>
      <c r="AF47" s="1281"/>
      <c r="AG47" s="1281"/>
      <c r="AH47" s="1281"/>
      <c r="AI47" s="1330"/>
      <c r="AJ47" s="1330"/>
      <c r="AK47" s="1330"/>
      <c r="AL47" s="1330"/>
      <c r="AM47" s="1330"/>
      <c r="AN47" s="1330"/>
      <c r="AO47" s="1330"/>
      <c r="AP47" s="1330"/>
      <c r="AQ47" s="1330"/>
      <c r="AR47" s="1330"/>
      <c r="AS47" s="1330"/>
      <c r="AT47" s="1330"/>
      <c r="AU47" s="1330"/>
      <c r="AV47" s="1330"/>
      <c r="AW47" s="1330"/>
      <c r="AX47" s="1330"/>
      <c r="AY47" s="1330"/>
      <c r="AZ47" s="1330"/>
      <c r="BA47" s="1330"/>
      <c r="BB47" s="1330"/>
      <c r="BC47" s="1330"/>
      <c r="BD47" s="1330"/>
      <c r="BE47" s="1330"/>
      <c r="BF47" s="1330"/>
      <c r="BG47" s="1330"/>
      <c r="BH47" s="1330"/>
      <c r="BI47" s="1330"/>
      <c r="BJ47" s="1330"/>
      <c r="BK47" s="1330"/>
      <c r="BL47" s="1330"/>
      <c r="BM47" s="1330"/>
      <c r="BN47" s="1330"/>
      <c r="BO47" s="1281"/>
      <c r="BP47" s="1281"/>
      <c r="BQ47" s="1281"/>
      <c r="BR47" s="1281"/>
      <c r="BS47" s="1281"/>
      <c r="BT47" s="1281"/>
      <c r="BU47" s="1281"/>
      <c r="BV47" s="1281"/>
      <c r="BW47" s="1281"/>
      <c r="BX47" s="1281"/>
      <c r="BY47" s="1281"/>
      <c r="BZ47" s="1281"/>
      <c r="CA47" s="1281"/>
      <c r="CB47" s="1281"/>
      <c r="CC47" s="1281"/>
      <c r="CD47" s="1281"/>
      <c r="CE47" s="1281"/>
      <c r="CF47" s="1281"/>
      <c r="CG47" s="1330"/>
      <c r="CH47" s="1281"/>
      <c r="CI47" s="1281"/>
      <c r="CJ47" s="1281"/>
      <c r="CK47" s="1281"/>
      <c r="CL47" s="1281"/>
      <c r="CM47" s="1281"/>
      <c r="CN47" s="1281"/>
      <c r="CO47" s="1281"/>
      <c r="CP47" s="1281"/>
      <c r="CQ47" s="1281"/>
      <c r="CR47" s="1281"/>
      <c r="CS47" s="1281"/>
      <c r="CT47" s="1281"/>
      <c r="CU47" s="1281"/>
      <c r="CV47" s="1281"/>
      <c r="CW47" s="1281"/>
      <c r="CX47" s="1281"/>
      <c r="CY47" s="1281"/>
      <c r="CZ47" s="1281"/>
      <c r="DA47" s="1281"/>
      <c r="DB47" s="1281"/>
      <c r="DC47" s="1281"/>
      <c r="DD47" s="1281"/>
      <c r="DE47" s="1281"/>
      <c r="DF47" s="1281"/>
      <c r="DG47" s="1281"/>
      <c r="DH47" s="1281"/>
      <c r="DI47" s="1281"/>
      <c r="DJ47" s="1281"/>
      <c r="DK47" s="1281"/>
      <c r="DL47" s="1281"/>
      <c r="DM47" s="1281"/>
      <c r="DN47" s="1281"/>
      <c r="DO47" s="1281"/>
      <c r="DP47" s="1281"/>
      <c r="DQ47" s="1281"/>
      <c r="DR47" s="1281"/>
      <c r="DS47" s="1281"/>
      <c r="DT47" s="1281"/>
      <c r="DU47" s="1281"/>
      <c r="DV47" s="1281"/>
      <c r="DW47" s="1281"/>
      <c r="DX47" s="1281"/>
      <c r="DY47" s="1280"/>
      <c r="DZ47" s="1285"/>
    </row>
    <row r="48" spans="2:131" ht="12" customHeight="1">
      <c r="B48" s="1279"/>
      <c r="C48" s="1280"/>
      <c r="D48" s="1280"/>
      <c r="E48" s="1280"/>
      <c r="F48" s="1280"/>
      <c r="G48" s="1280"/>
      <c r="H48" s="1280"/>
      <c r="I48" s="1280"/>
      <c r="J48" s="1280"/>
      <c r="K48" s="1280"/>
      <c r="L48" s="1280"/>
      <c r="M48" s="1280"/>
      <c r="N48" s="1280"/>
      <c r="O48" s="1280"/>
      <c r="P48" s="1280"/>
      <c r="Q48" s="1281"/>
      <c r="R48" s="1281"/>
      <c r="S48" s="1281"/>
      <c r="T48" s="1281"/>
      <c r="U48" s="1281"/>
      <c r="V48" s="1330"/>
      <c r="W48" s="1330"/>
      <c r="X48" s="1330"/>
      <c r="Y48" s="1330"/>
      <c r="Z48" s="1330"/>
      <c r="AA48" s="1281"/>
      <c r="AB48" s="1281"/>
      <c r="AC48" s="1281"/>
      <c r="AD48" s="1281"/>
      <c r="AE48" s="1281"/>
      <c r="AF48" s="1281"/>
      <c r="AG48" s="1281"/>
      <c r="AH48" s="1281"/>
      <c r="AI48" s="1330"/>
      <c r="AJ48" s="1330"/>
      <c r="AK48" s="1330"/>
      <c r="AL48" s="1330"/>
      <c r="AM48" s="1330"/>
      <c r="AN48" s="1330"/>
      <c r="AO48" s="1330"/>
      <c r="AP48" s="1330"/>
      <c r="AQ48" s="1330"/>
      <c r="AR48" s="1330"/>
      <c r="AS48" s="1330"/>
      <c r="AT48" s="1330"/>
      <c r="AU48" s="1330"/>
      <c r="AV48" s="1330"/>
      <c r="AW48" s="1330"/>
      <c r="AX48" s="1330"/>
      <c r="AY48" s="1330"/>
      <c r="AZ48" s="1330"/>
      <c r="BA48" s="1330"/>
      <c r="BB48" s="1330"/>
      <c r="BC48" s="1330"/>
      <c r="BD48" s="1330"/>
      <c r="BE48" s="1330"/>
      <c r="BF48" s="1330"/>
      <c r="BG48" s="1330"/>
      <c r="BH48" s="1330"/>
      <c r="BI48" s="1330"/>
      <c r="BJ48" s="1330"/>
      <c r="BK48" s="1330"/>
      <c r="BL48" s="1330"/>
      <c r="BM48" s="1330"/>
      <c r="BN48" s="1330"/>
      <c r="BO48" s="1281"/>
      <c r="BP48" s="1281"/>
      <c r="BQ48" s="1281"/>
      <c r="BR48" s="1281"/>
      <c r="BS48" s="1281"/>
      <c r="BT48" s="1281"/>
      <c r="BU48" s="1281"/>
      <c r="BV48" s="1281"/>
      <c r="BW48" s="1281"/>
      <c r="BX48" s="1281"/>
      <c r="BY48" s="1281"/>
      <c r="BZ48" s="1281"/>
      <c r="CA48" s="1281"/>
      <c r="CB48" s="1281"/>
      <c r="CC48" s="1281"/>
      <c r="CD48" s="1281"/>
      <c r="CE48" s="1281"/>
      <c r="CF48" s="1281"/>
      <c r="CG48" s="1330"/>
      <c r="CH48" s="1281"/>
      <c r="CI48" s="1281"/>
      <c r="CJ48" s="1281"/>
      <c r="CK48" s="1281"/>
      <c r="CL48" s="1281"/>
      <c r="CM48" s="1281"/>
      <c r="CN48" s="1281"/>
      <c r="CO48" s="1281"/>
      <c r="CP48" s="1281"/>
      <c r="CQ48" s="1281"/>
      <c r="CR48" s="1281"/>
      <c r="CS48" s="1281"/>
      <c r="CT48" s="1281"/>
      <c r="CU48" s="1281"/>
      <c r="CV48" s="1281"/>
      <c r="CW48" s="1281"/>
      <c r="CX48" s="1281"/>
      <c r="CY48" s="1281"/>
      <c r="CZ48" s="1281"/>
      <c r="DA48" s="1281"/>
      <c r="DB48" s="1281"/>
      <c r="DC48" s="1281"/>
      <c r="DD48" s="1281"/>
      <c r="DE48" s="1281"/>
      <c r="DF48" s="1281"/>
      <c r="DG48" s="1281"/>
      <c r="DH48" s="1281"/>
      <c r="DI48" s="1281"/>
      <c r="DJ48" s="1281"/>
      <c r="DK48" s="1281"/>
      <c r="DL48" s="1281"/>
      <c r="DM48" s="1281"/>
      <c r="DN48" s="1281"/>
      <c r="DO48" s="1281"/>
      <c r="DP48" s="1281"/>
      <c r="DQ48" s="1281"/>
      <c r="DR48" s="1281"/>
      <c r="DS48" s="1281"/>
      <c r="DT48" s="1281"/>
      <c r="DU48" s="1281"/>
      <c r="DV48" s="1281"/>
      <c r="DW48" s="1281"/>
      <c r="DX48" s="1281"/>
      <c r="DY48" s="1280"/>
      <c r="DZ48" s="1285"/>
    </row>
    <row r="49" spans="2:130">
      <c r="B49" s="1279"/>
      <c r="C49" s="1330" t="s">
        <v>24</v>
      </c>
      <c r="D49" s="1281"/>
      <c r="E49" s="1281"/>
      <c r="F49" s="1281"/>
      <c r="G49" s="1281"/>
      <c r="H49" s="1281"/>
      <c r="I49" s="1281"/>
      <c r="J49" s="1281"/>
      <c r="K49" s="1281"/>
      <c r="L49" s="1281"/>
      <c r="M49" s="1281"/>
      <c r="N49" s="1281"/>
      <c r="O49" s="1281"/>
      <c r="P49" s="1281"/>
      <c r="Q49" s="1281"/>
      <c r="R49" s="1281"/>
      <c r="S49" s="1281"/>
      <c r="T49" s="1281"/>
      <c r="U49" s="1281"/>
      <c r="V49" s="1330"/>
      <c r="W49" s="1330"/>
      <c r="X49" s="1330"/>
      <c r="Y49" s="1280"/>
      <c r="Z49" s="1280"/>
      <c r="AA49" s="1280"/>
      <c r="AB49" s="1280"/>
      <c r="AC49" s="1280"/>
      <c r="AD49" s="1280"/>
      <c r="AE49" s="1280"/>
      <c r="AF49" s="1280"/>
      <c r="AG49" s="1280"/>
      <c r="AH49" s="1280"/>
      <c r="AI49" s="1280"/>
      <c r="AJ49" s="1280"/>
      <c r="AK49" s="1280"/>
      <c r="AL49" s="1280"/>
      <c r="AM49" s="1280"/>
      <c r="AN49" s="1280"/>
      <c r="AO49" s="1280"/>
      <c r="AP49" s="1280"/>
      <c r="AQ49" s="1280"/>
      <c r="AR49" s="1280"/>
      <c r="AS49" s="1280"/>
      <c r="AT49" s="1280"/>
      <c r="AU49" s="1280"/>
      <c r="AV49" s="1280"/>
      <c r="AW49" s="1280"/>
      <c r="AX49" s="1280"/>
      <c r="AY49" s="1280"/>
      <c r="AZ49" s="1280"/>
      <c r="BA49" s="1280"/>
      <c r="BB49" s="1280"/>
      <c r="BC49" s="1280"/>
      <c r="BD49" s="1280"/>
      <c r="BE49" s="1280"/>
      <c r="BF49" s="1280"/>
      <c r="BG49" s="1280"/>
      <c r="BH49" s="1280"/>
      <c r="BI49" s="1280"/>
      <c r="BJ49" s="1280"/>
      <c r="BK49" s="1280"/>
      <c r="BL49" s="1280"/>
      <c r="BM49" s="1280"/>
      <c r="BN49" s="1280"/>
      <c r="BO49" s="1280"/>
      <c r="BP49" s="1280"/>
      <c r="BQ49" s="1280"/>
      <c r="BR49" s="1280"/>
      <c r="BS49" s="1280"/>
      <c r="BT49" s="1280"/>
      <c r="BU49" s="1280"/>
      <c r="BV49" s="1280"/>
      <c r="BW49" s="1280"/>
      <c r="BX49" s="1280"/>
      <c r="BY49" s="1280"/>
      <c r="BZ49" s="1280"/>
      <c r="CA49" s="1280"/>
      <c r="CB49" s="1280"/>
      <c r="CC49" s="1280"/>
      <c r="CD49" s="1280"/>
      <c r="CE49" s="1280"/>
      <c r="CF49" s="1280"/>
      <c r="CG49" s="1280"/>
      <c r="CH49" s="1280"/>
      <c r="CI49" s="1280"/>
      <c r="CJ49" s="1280"/>
      <c r="CK49" s="1280"/>
      <c r="CL49" s="1280"/>
      <c r="CM49" s="1280"/>
      <c r="CN49" s="1280"/>
      <c r="CO49" s="1280"/>
      <c r="CP49" s="1280"/>
      <c r="CQ49" s="1280"/>
      <c r="CR49" s="1280"/>
      <c r="CS49" s="1280"/>
      <c r="CT49" s="1280"/>
      <c r="CU49" s="1280"/>
      <c r="CV49" s="1280"/>
      <c r="CW49" s="1280"/>
      <c r="CX49" s="1280"/>
      <c r="CY49" s="1280"/>
      <c r="CZ49" s="1280"/>
      <c r="DA49" s="1280"/>
      <c r="DB49" s="1280"/>
      <c r="DC49" s="1280"/>
      <c r="DD49" s="1280"/>
      <c r="DE49" s="1280"/>
      <c r="DF49" s="1280"/>
      <c r="DG49" s="1280"/>
      <c r="DH49" s="1280"/>
      <c r="DI49" s="1280"/>
      <c r="DJ49" s="1280"/>
      <c r="DK49" s="1280"/>
      <c r="DL49" s="1280"/>
      <c r="DM49" s="1280"/>
      <c r="DN49" s="1280"/>
      <c r="DO49" s="1280"/>
      <c r="DP49" s="1280"/>
      <c r="DQ49" s="1280"/>
      <c r="DR49" s="1280"/>
      <c r="DS49" s="1280"/>
      <c r="DT49" s="1280"/>
      <c r="DU49" s="1280"/>
      <c r="DV49" s="1280"/>
      <c r="DW49" s="1280"/>
      <c r="DX49" s="1280"/>
      <c r="DY49" s="1281"/>
      <c r="DZ49" s="1285"/>
    </row>
    <row r="50" spans="2:130" ht="12.75" customHeight="1">
      <c r="B50" s="1279"/>
      <c r="C50" s="1330"/>
      <c r="D50" s="1281"/>
      <c r="E50" s="1281"/>
      <c r="F50" s="1281"/>
      <c r="G50" s="1281"/>
      <c r="H50" s="1281"/>
      <c r="I50" s="1281"/>
      <c r="J50" s="1281"/>
      <c r="K50" s="1281"/>
      <c r="L50" s="1281"/>
      <c r="M50" s="1281"/>
      <c r="N50" s="1281"/>
      <c r="O50" s="1281"/>
      <c r="P50" s="1281"/>
      <c r="Q50" s="1281"/>
      <c r="R50" s="1281"/>
      <c r="S50" s="1281"/>
      <c r="T50" s="1281"/>
      <c r="U50" s="1281"/>
      <c r="V50" s="1330"/>
      <c r="W50" s="1330"/>
      <c r="X50" s="1330"/>
      <c r="Y50" s="1330" t="s">
        <v>316</v>
      </c>
      <c r="Z50" s="1330"/>
      <c r="AA50" s="1281"/>
      <c r="AB50" s="1281"/>
      <c r="AC50" s="1281"/>
      <c r="AD50" s="1281"/>
      <c r="AE50" s="1281"/>
      <c r="AF50" s="1281"/>
      <c r="AG50" s="1281"/>
      <c r="AH50" s="1281"/>
      <c r="AI50" s="1330"/>
      <c r="AJ50" s="1330"/>
      <c r="AK50" s="1330"/>
      <c r="AL50" s="1330"/>
      <c r="AM50" s="1330"/>
      <c r="AN50" s="1330"/>
      <c r="AO50" s="1330"/>
      <c r="AP50" s="1330"/>
      <c r="AQ50" s="1330"/>
      <c r="AR50" s="1330"/>
      <c r="AS50" s="1330"/>
      <c r="AT50" s="1330"/>
      <c r="AU50" s="1330"/>
      <c r="AV50" s="1330"/>
      <c r="AW50" s="1330"/>
      <c r="AX50" s="1330"/>
      <c r="AY50" s="1330"/>
      <c r="AZ50" s="1330"/>
      <c r="BA50" s="1330"/>
      <c r="BB50" s="1330"/>
      <c r="BC50" s="1330"/>
      <c r="BD50" s="1330"/>
      <c r="BE50" s="1330"/>
      <c r="BF50" s="1330"/>
      <c r="BG50" s="1330"/>
      <c r="BH50" s="1330"/>
      <c r="BI50" s="1330"/>
      <c r="BJ50" s="1330"/>
      <c r="BK50" s="1330"/>
      <c r="BL50" s="1330"/>
      <c r="BM50" s="1330"/>
      <c r="BN50" s="1330"/>
      <c r="BO50" s="1330"/>
      <c r="BP50" s="1330"/>
      <c r="BQ50" s="1330"/>
      <c r="BR50" s="1330"/>
      <c r="BS50" s="1330"/>
      <c r="BT50" s="1330"/>
      <c r="BU50" s="1330"/>
      <c r="BV50" s="1330"/>
      <c r="BW50" s="1330"/>
      <c r="BX50" s="1330"/>
      <c r="BY50" s="1330"/>
      <c r="BZ50" s="1330"/>
      <c r="CA50" s="1330"/>
      <c r="CB50" s="1330"/>
      <c r="CC50" s="1330"/>
      <c r="CD50" s="1330"/>
      <c r="CE50" s="1330"/>
      <c r="CF50" s="1330"/>
      <c r="CG50" s="1330"/>
      <c r="CH50" s="1330"/>
      <c r="CI50" s="1330"/>
      <c r="CJ50" s="1330"/>
      <c r="CK50" s="1330"/>
      <c r="CL50" s="1330"/>
      <c r="CM50" s="1330"/>
      <c r="CN50" s="1330"/>
      <c r="CO50" s="1330"/>
      <c r="CP50" s="1330"/>
      <c r="CQ50" s="1330"/>
      <c r="CR50" s="1330"/>
      <c r="CS50" s="1330"/>
      <c r="CT50" s="1330"/>
      <c r="CU50" s="1330"/>
      <c r="CV50" s="1281"/>
      <c r="CW50" s="1281"/>
      <c r="CX50" s="1281"/>
      <c r="CY50" s="1281"/>
      <c r="CZ50" s="1281"/>
      <c r="DA50" s="1281"/>
      <c r="DB50" s="1281"/>
      <c r="DC50" s="1281"/>
      <c r="DD50" s="1281"/>
      <c r="DE50" s="1281"/>
      <c r="DF50" s="1281"/>
      <c r="DG50" s="1281"/>
      <c r="DH50" s="1281"/>
      <c r="DI50" s="1281"/>
      <c r="DJ50" s="1281"/>
      <c r="DK50" s="1281"/>
      <c r="DL50" s="1281"/>
      <c r="DM50" s="1281"/>
      <c r="DN50" s="1281"/>
      <c r="DO50" s="1281"/>
      <c r="DP50" s="1281"/>
      <c r="DQ50" s="1281"/>
      <c r="DR50" s="1281"/>
      <c r="DS50" s="1281"/>
      <c r="DT50" s="1281"/>
      <c r="DU50" s="1281"/>
      <c r="DV50" s="1281"/>
      <c r="DW50" s="1281"/>
      <c r="DX50" s="1281"/>
      <c r="DY50" s="1281"/>
      <c r="DZ50" s="1285"/>
    </row>
    <row r="51" spans="2:130" ht="30" customHeight="1">
      <c r="B51" s="1279"/>
      <c r="C51" s="1330"/>
      <c r="D51" s="1281"/>
      <c r="E51" s="1281"/>
      <c r="F51" s="1281"/>
      <c r="G51" s="1281"/>
      <c r="H51" s="1281"/>
      <c r="I51" s="1281"/>
      <c r="J51" s="1281"/>
      <c r="K51" s="1281"/>
      <c r="L51" s="1281"/>
      <c r="M51" s="1281"/>
      <c r="N51" s="1281"/>
      <c r="O51" s="1281"/>
      <c r="P51" s="1281"/>
      <c r="Q51" s="1281"/>
      <c r="R51" s="1281"/>
      <c r="S51" s="1281"/>
      <c r="T51" s="1281"/>
      <c r="U51" s="1281"/>
      <c r="V51" s="1330"/>
      <c r="W51" s="1330"/>
      <c r="X51" s="1330"/>
      <c r="Y51" s="1330" t="s">
        <v>25</v>
      </c>
      <c r="Z51" s="1330"/>
      <c r="AA51" s="1281"/>
      <c r="AB51" s="1281"/>
      <c r="AC51" s="1281"/>
      <c r="AD51" s="1281"/>
      <c r="AE51" s="1281"/>
      <c r="AF51" s="1281"/>
      <c r="AG51" s="1281"/>
      <c r="AH51" s="1281"/>
      <c r="AI51" s="1330"/>
      <c r="AJ51" s="1330"/>
      <c r="AK51" s="1330"/>
      <c r="AL51" s="1330"/>
      <c r="AM51" s="1330"/>
      <c r="AN51" s="1330"/>
      <c r="AO51" s="1330"/>
      <c r="AP51" s="1330"/>
      <c r="AQ51" s="1330"/>
      <c r="AR51" s="1330"/>
      <c r="AS51" s="1330"/>
      <c r="AT51" s="1330"/>
      <c r="AU51" s="1330"/>
      <c r="AV51" s="1330"/>
      <c r="AW51" s="1330"/>
      <c r="AX51" s="1330"/>
      <c r="AY51" s="1330"/>
      <c r="AZ51" s="1330"/>
      <c r="BA51" s="1330"/>
      <c r="BB51" s="1330"/>
      <c r="BC51" s="1330"/>
      <c r="BD51" s="1330"/>
      <c r="BE51" s="1330"/>
      <c r="BF51" s="1330"/>
      <c r="BG51" s="1330"/>
      <c r="BH51" s="1330"/>
      <c r="BI51" s="1330"/>
      <c r="BJ51" s="1330"/>
      <c r="BK51" s="1330"/>
      <c r="BL51" s="1330"/>
      <c r="BM51" s="1330"/>
      <c r="BN51" s="1330"/>
      <c r="BO51" s="1330"/>
      <c r="BP51" s="1330"/>
      <c r="BQ51" s="1330"/>
      <c r="BR51" s="1330"/>
      <c r="BS51" s="1330"/>
      <c r="BT51" s="1330"/>
      <c r="BU51" s="1330"/>
      <c r="BV51" s="1330"/>
      <c r="BW51" s="1330"/>
      <c r="BX51" s="1330"/>
      <c r="BY51" s="1330"/>
      <c r="BZ51" s="1330"/>
      <c r="CA51" s="1330"/>
      <c r="CB51" s="1330"/>
      <c r="CC51" s="1330"/>
      <c r="CD51" s="1330"/>
      <c r="CE51" s="1330"/>
      <c r="CF51" s="1330"/>
      <c r="CG51" s="1330"/>
      <c r="CH51" s="1330"/>
      <c r="CI51" s="1330"/>
      <c r="CJ51" s="1330"/>
      <c r="CK51" s="1330"/>
      <c r="CL51" s="1330"/>
      <c r="CM51" s="1330"/>
      <c r="CN51" s="1330"/>
      <c r="CO51" s="1330"/>
      <c r="CP51" s="1330"/>
      <c r="CQ51" s="1330"/>
      <c r="CR51" s="1330"/>
      <c r="CS51" s="1330"/>
      <c r="CT51" s="1330"/>
      <c r="CU51" s="1330"/>
      <c r="CV51" s="1281"/>
      <c r="CW51" s="1281"/>
      <c r="CX51" s="1281"/>
      <c r="CY51" s="1281"/>
      <c r="CZ51" s="1281"/>
      <c r="DA51" s="1281"/>
      <c r="DB51" s="1281"/>
      <c r="DC51" s="1281"/>
      <c r="DD51" s="1281"/>
      <c r="DE51" s="1281"/>
      <c r="DF51" s="1281"/>
      <c r="DG51" s="1281"/>
      <c r="DH51" s="1281"/>
      <c r="DI51" s="1281"/>
      <c r="DJ51" s="1281"/>
      <c r="DK51" s="1281"/>
      <c r="DL51" s="1281"/>
      <c r="DM51" s="1281"/>
      <c r="DN51" s="1281"/>
      <c r="DO51" s="1281"/>
      <c r="DP51" s="1281"/>
      <c r="DQ51" s="1281"/>
      <c r="DR51" s="1281"/>
      <c r="DS51" s="1281"/>
      <c r="DT51" s="1281"/>
      <c r="DU51" s="1281"/>
      <c r="DV51" s="1281"/>
      <c r="DW51" s="1281"/>
      <c r="DX51" s="1281"/>
      <c r="DY51" s="1281"/>
      <c r="DZ51" s="1285"/>
    </row>
    <row r="52" spans="2:130" ht="18" customHeight="1">
      <c r="B52" s="1279"/>
      <c r="C52" s="1281"/>
      <c r="D52" s="1281"/>
      <c r="E52" s="1281"/>
      <c r="F52" s="1281"/>
      <c r="G52" s="1281"/>
      <c r="H52" s="1281"/>
      <c r="I52" s="1281"/>
      <c r="J52" s="1281"/>
      <c r="K52" s="1281"/>
      <c r="L52" s="1281"/>
      <c r="M52" s="1281"/>
      <c r="N52" s="1281"/>
      <c r="O52" s="1281"/>
      <c r="P52" s="1281"/>
      <c r="Q52" s="1281"/>
      <c r="R52" s="1281"/>
      <c r="S52" s="1281"/>
      <c r="T52" s="1281"/>
      <c r="U52" s="1281"/>
      <c r="V52" s="1330"/>
      <c r="W52" s="1330"/>
      <c r="X52" s="1330"/>
      <c r="Y52" s="2616" t="s">
        <v>317</v>
      </c>
      <c r="Z52" s="2616"/>
      <c r="AA52" s="2616"/>
      <c r="AB52" s="2616"/>
      <c r="AC52" s="2616"/>
      <c r="AD52" s="2616"/>
      <c r="AE52" s="2616"/>
      <c r="AF52" s="2616"/>
      <c r="AG52" s="2616"/>
      <c r="AH52" s="2616"/>
      <c r="AI52" s="2616"/>
      <c r="AJ52" s="2616"/>
      <c r="AK52" s="2616"/>
      <c r="AL52" s="2616"/>
      <c r="AM52" s="2616"/>
      <c r="AN52" s="2616"/>
      <c r="AO52" s="2616"/>
      <c r="AP52" s="2616"/>
      <c r="AQ52" s="2616"/>
      <c r="AR52" s="2616"/>
      <c r="AS52" s="2616"/>
      <c r="AT52" s="2616"/>
      <c r="AU52" s="2616"/>
      <c r="AV52" s="2616"/>
      <c r="AW52" s="2616"/>
      <c r="AX52" s="2616"/>
      <c r="AY52" s="2616"/>
      <c r="AZ52" s="2616"/>
      <c r="BA52" s="2616"/>
      <c r="BB52" s="2616"/>
      <c r="BC52" s="2616"/>
      <c r="BD52" s="2616"/>
      <c r="BE52" s="2616"/>
      <c r="BF52" s="2616"/>
      <c r="BG52" s="2616"/>
      <c r="BH52" s="2616"/>
      <c r="BI52" s="2616"/>
      <c r="BJ52" s="2616"/>
      <c r="BK52" s="2616"/>
      <c r="BL52" s="2616"/>
      <c r="BM52" s="2616"/>
      <c r="BN52" s="2616"/>
      <c r="BO52" s="2616"/>
      <c r="BP52" s="2616"/>
      <c r="BQ52" s="2616"/>
      <c r="BR52" s="2616"/>
      <c r="BS52" s="2616"/>
      <c r="BT52" s="2616"/>
      <c r="BU52" s="2616"/>
      <c r="BV52" s="2616"/>
      <c r="BW52" s="2616"/>
      <c r="BX52" s="2616"/>
      <c r="BY52" s="2616"/>
      <c r="BZ52" s="2616"/>
      <c r="CA52" s="2616"/>
      <c r="CB52" s="2616"/>
      <c r="CC52" s="2616"/>
      <c r="CD52" s="2616"/>
      <c r="CE52" s="2616"/>
      <c r="CF52" s="2616"/>
      <c r="CG52" s="2616"/>
      <c r="CH52" s="2616"/>
      <c r="CI52" s="2616"/>
      <c r="CJ52" s="2616"/>
      <c r="CK52" s="2616"/>
      <c r="CL52" s="2616"/>
      <c r="CM52" s="2616"/>
      <c r="CN52" s="2616"/>
      <c r="CO52" s="2616"/>
      <c r="CP52" s="2616"/>
      <c r="CQ52" s="2616"/>
      <c r="CR52" s="2616"/>
      <c r="CS52" s="2616"/>
      <c r="CT52" s="2616"/>
      <c r="CU52" s="2616"/>
      <c r="CV52" s="2616"/>
      <c r="CW52" s="2616"/>
      <c r="CX52" s="2616"/>
      <c r="CY52" s="2616"/>
      <c r="CZ52" s="2616"/>
      <c r="DA52" s="2616"/>
      <c r="DB52" s="2616"/>
      <c r="DC52" s="2616"/>
      <c r="DD52" s="2616"/>
      <c r="DE52" s="2616"/>
      <c r="DF52" s="2616"/>
      <c r="DG52" s="2616"/>
      <c r="DH52" s="2616"/>
      <c r="DI52" s="2616"/>
      <c r="DJ52" s="2616"/>
      <c r="DK52" s="2616"/>
      <c r="DL52" s="2616"/>
      <c r="DM52" s="2616"/>
      <c r="DN52" s="2616"/>
      <c r="DO52" s="2616"/>
      <c r="DP52" s="2616"/>
      <c r="DQ52" s="2616"/>
      <c r="DR52" s="2616"/>
      <c r="DS52" s="2616"/>
      <c r="DT52" s="2616"/>
      <c r="DU52" s="2616"/>
      <c r="DV52" s="2616"/>
      <c r="DW52" s="2616"/>
      <c r="DX52" s="2616"/>
      <c r="DY52" s="2616"/>
      <c r="DZ52" s="1285"/>
    </row>
    <row r="53" spans="2:130" ht="13.5" customHeight="1">
      <c r="B53" s="1279"/>
      <c r="C53" s="1280"/>
      <c r="D53" s="1280"/>
      <c r="E53" s="1280"/>
      <c r="F53" s="1280"/>
      <c r="G53" s="1280"/>
      <c r="H53" s="1280"/>
      <c r="I53" s="1280"/>
      <c r="J53" s="1280"/>
      <c r="K53" s="1280"/>
      <c r="L53" s="1280"/>
      <c r="M53" s="1280"/>
      <c r="N53" s="1280"/>
      <c r="O53" s="1280"/>
      <c r="P53" s="1280"/>
      <c r="Q53" s="1280"/>
      <c r="R53" s="1280"/>
      <c r="S53" s="1280"/>
      <c r="T53" s="1280"/>
      <c r="U53" s="1280"/>
      <c r="V53" s="1330"/>
      <c r="W53" s="1330"/>
      <c r="X53" s="1330"/>
      <c r="Y53" s="2616"/>
      <c r="Z53" s="2616"/>
      <c r="AA53" s="2616"/>
      <c r="AB53" s="2616"/>
      <c r="AC53" s="2616"/>
      <c r="AD53" s="2616"/>
      <c r="AE53" s="2616"/>
      <c r="AF53" s="2616"/>
      <c r="AG53" s="2616"/>
      <c r="AH53" s="2616"/>
      <c r="AI53" s="2616"/>
      <c r="AJ53" s="2616"/>
      <c r="AK53" s="2616"/>
      <c r="AL53" s="2616"/>
      <c r="AM53" s="2616"/>
      <c r="AN53" s="2616"/>
      <c r="AO53" s="2616"/>
      <c r="AP53" s="2616"/>
      <c r="AQ53" s="2616"/>
      <c r="AR53" s="2616"/>
      <c r="AS53" s="2616"/>
      <c r="AT53" s="2616"/>
      <c r="AU53" s="2616"/>
      <c r="AV53" s="2616"/>
      <c r="AW53" s="2616"/>
      <c r="AX53" s="2616"/>
      <c r="AY53" s="2616"/>
      <c r="AZ53" s="2616"/>
      <c r="BA53" s="2616"/>
      <c r="BB53" s="2616"/>
      <c r="BC53" s="2616"/>
      <c r="BD53" s="2616"/>
      <c r="BE53" s="2616"/>
      <c r="BF53" s="2616"/>
      <c r="BG53" s="2616"/>
      <c r="BH53" s="2616"/>
      <c r="BI53" s="2616"/>
      <c r="BJ53" s="2616"/>
      <c r="BK53" s="2616"/>
      <c r="BL53" s="2616"/>
      <c r="BM53" s="2616"/>
      <c r="BN53" s="2616"/>
      <c r="BO53" s="2616"/>
      <c r="BP53" s="2616"/>
      <c r="BQ53" s="2616"/>
      <c r="BR53" s="2616"/>
      <c r="BS53" s="2616"/>
      <c r="BT53" s="2616"/>
      <c r="BU53" s="2616"/>
      <c r="BV53" s="2616"/>
      <c r="BW53" s="2616"/>
      <c r="BX53" s="2616"/>
      <c r="BY53" s="2616"/>
      <c r="BZ53" s="2616"/>
      <c r="CA53" s="2616"/>
      <c r="CB53" s="2616"/>
      <c r="CC53" s="2616"/>
      <c r="CD53" s="2616"/>
      <c r="CE53" s="2616"/>
      <c r="CF53" s="2616"/>
      <c r="CG53" s="2616"/>
      <c r="CH53" s="2616"/>
      <c r="CI53" s="2616"/>
      <c r="CJ53" s="2616"/>
      <c r="CK53" s="2616"/>
      <c r="CL53" s="2616"/>
      <c r="CM53" s="2616"/>
      <c r="CN53" s="2616"/>
      <c r="CO53" s="2616"/>
      <c r="CP53" s="2616"/>
      <c r="CQ53" s="2616"/>
      <c r="CR53" s="2616"/>
      <c r="CS53" s="2616"/>
      <c r="CT53" s="2616"/>
      <c r="CU53" s="2616"/>
      <c r="CV53" s="2616"/>
      <c r="CW53" s="2616"/>
      <c r="CX53" s="2616"/>
      <c r="CY53" s="2616"/>
      <c r="CZ53" s="2616"/>
      <c r="DA53" s="2616"/>
      <c r="DB53" s="2616"/>
      <c r="DC53" s="2616"/>
      <c r="DD53" s="2616"/>
      <c r="DE53" s="2616"/>
      <c r="DF53" s="2616"/>
      <c r="DG53" s="2616"/>
      <c r="DH53" s="2616"/>
      <c r="DI53" s="2616"/>
      <c r="DJ53" s="2616"/>
      <c r="DK53" s="2616"/>
      <c r="DL53" s="2616"/>
      <c r="DM53" s="2616"/>
      <c r="DN53" s="2616"/>
      <c r="DO53" s="2616"/>
      <c r="DP53" s="2616"/>
      <c r="DQ53" s="2616"/>
      <c r="DR53" s="2616"/>
      <c r="DS53" s="2616"/>
      <c r="DT53" s="2616"/>
      <c r="DU53" s="2616"/>
      <c r="DV53" s="2616"/>
      <c r="DW53" s="2616"/>
      <c r="DX53" s="2616"/>
      <c r="DY53" s="2616"/>
      <c r="DZ53" s="1285"/>
    </row>
    <row r="54" spans="2:130" ht="13.5" customHeight="1">
      <c r="B54" s="1279"/>
      <c r="C54" s="1280"/>
      <c r="D54" s="1280"/>
      <c r="E54" s="1280"/>
      <c r="F54" s="1280"/>
      <c r="G54" s="1280"/>
      <c r="H54" s="1280"/>
      <c r="I54" s="1280"/>
      <c r="J54" s="1280"/>
      <c r="K54" s="1280"/>
      <c r="L54" s="1280"/>
      <c r="M54" s="1280"/>
      <c r="N54" s="1280"/>
      <c r="O54" s="1280"/>
      <c r="P54" s="1280"/>
      <c r="Q54" s="1280"/>
      <c r="R54" s="1280"/>
      <c r="S54" s="1280"/>
      <c r="T54" s="1280"/>
      <c r="U54" s="1280"/>
      <c r="V54" s="1330"/>
      <c r="W54" s="1330"/>
      <c r="X54" s="1330"/>
      <c r="Y54" s="1330" t="s">
        <v>26</v>
      </c>
      <c r="Z54" s="1330"/>
      <c r="AA54" s="1281"/>
      <c r="AB54" s="1281"/>
      <c r="AC54" s="1281"/>
      <c r="AD54" s="1281"/>
      <c r="AE54" s="1281"/>
      <c r="AF54" s="1281"/>
      <c r="AG54" s="1281"/>
      <c r="AH54" s="1281"/>
      <c r="AI54" s="1281"/>
      <c r="AJ54" s="1281"/>
      <c r="AK54" s="1281"/>
      <c r="AL54" s="1281"/>
      <c r="AM54" s="1281"/>
      <c r="AN54" s="1281"/>
      <c r="AO54" s="1281"/>
      <c r="AP54" s="1281"/>
      <c r="AQ54" s="1281"/>
      <c r="AR54" s="1281"/>
      <c r="AS54" s="1281"/>
      <c r="AT54" s="1281"/>
      <c r="AU54" s="1281"/>
      <c r="AV54" s="1281"/>
      <c r="AW54" s="1281"/>
      <c r="AX54" s="1281"/>
      <c r="AY54" s="1281"/>
      <c r="AZ54" s="1281"/>
      <c r="BA54" s="1281"/>
      <c r="BB54" s="1281"/>
      <c r="BC54" s="1281"/>
      <c r="BD54" s="1281"/>
      <c r="BE54" s="1281"/>
      <c r="BF54" s="1281"/>
      <c r="BG54" s="1281"/>
      <c r="BH54" s="1281"/>
      <c r="BI54" s="1281"/>
      <c r="BJ54" s="1281"/>
      <c r="BK54" s="1281"/>
      <c r="BL54" s="1281"/>
      <c r="BM54" s="1281"/>
      <c r="BN54" s="1281"/>
      <c r="BO54" s="1281"/>
      <c r="BP54" s="1281"/>
      <c r="BQ54" s="1281"/>
      <c r="BR54" s="1281"/>
      <c r="BS54" s="1281"/>
      <c r="BT54" s="1281"/>
      <c r="BU54" s="1281"/>
      <c r="BV54" s="1281"/>
      <c r="BW54" s="1281"/>
      <c r="BX54" s="1281"/>
      <c r="BY54" s="1281"/>
      <c r="BZ54" s="1281"/>
      <c r="CA54" s="1281"/>
      <c r="CB54" s="1281"/>
      <c r="CC54" s="1281"/>
      <c r="CD54" s="1281"/>
      <c r="CE54" s="1281"/>
      <c r="CF54" s="1281"/>
      <c r="CG54" s="1281"/>
      <c r="CH54" s="1281"/>
      <c r="CI54" s="1281"/>
      <c r="CJ54" s="1281"/>
      <c r="CK54" s="1281"/>
      <c r="CL54" s="1281"/>
      <c r="CM54" s="1281"/>
      <c r="CN54" s="1281"/>
      <c r="CO54" s="1281"/>
      <c r="CP54" s="1281"/>
      <c r="CQ54" s="1281"/>
      <c r="CR54" s="1281"/>
      <c r="CS54" s="1281"/>
      <c r="CT54" s="1281"/>
      <c r="CU54" s="1281"/>
      <c r="CV54" s="1281"/>
      <c r="CW54" s="1281"/>
      <c r="CX54" s="1281"/>
      <c r="CY54" s="1281"/>
      <c r="CZ54" s="1281"/>
      <c r="DA54" s="1281"/>
      <c r="DB54" s="1281"/>
      <c r="DC54" s="1281"/>
      <c r="DD54" s="1281"/>
      <c r="DE54" s="1281"/>
      <c r="DF54" s="1281"/>
      <c r="DG54" s="1281"/>
      <c r="DH54" s="1281"/>
      <c r="DI54" s="1281"/>
      <c r="DJ54" s="1281"/>
      <c r="DK54" s="1281"/>
      <c r="DL54" s="1281"/>
      <c r="DM54" s="1281"/>
      <c r="DN54" s="1281"/>
      <c r="DO54" s="1281"/>
      <c r="DP54" s="1281"/>
      <c r="DQ54" s="1281"/>
      <c r="DR54" s="1281"/>
      <c r="DS54" s="1281"/>
      <c r="DT54" s="1281"/>
      <c r="DU54" s="1281"/>
      <c r="DV54" s="1281"/>
      <c r="DW54" s="1281"/>
      <c r="DX54" s="1281"/>
      <c r="DY54" s="1280"/>
      <c r="DZ54" s="1285"/>
    </row>
    <row r="55" spans="2:130" ht="31.5" customHeight="1">
      <c r="B55" s="1279"/>
      <c r="C55" s="1280"/>
      <c r="D55" s="1280"/>
      <c r="E55" s="1280"/>
      <c r="F55" s="1280"/>
      <c r="G55" s="1280"/>
      <c r="H55" s="1280"/>
      <c r="I55" s="1280"/>
      <c r="J55" s="1280"/>
      <c r="K55" s="1280"/>
      <c r="L55" s="1280"/>
      <c r="M55" s="1280"/>
      <c r="N55" s="1280"/>
      <c r="O55" s="1280"/>
      <c r="P55" s="1280"/>
      <c r="Q55" s="1280"/>
      <c r="R55" s="1280"/>
      <c r="S55" s="1280"/>
      <c r="T55" s="1280"/>
      <c r="U55" s="1280"/>
      <c r="V55" s="1280"/>
      <c r="W55" s="1280"/>
      <c r="X55" s="1280"/>
      <c r="Y55" s="1330" t="s">
        <v>27</v>
      </c>
      <c r="Z55" s="1330"/>
      <c r="AA55" s="1280"/>
      <c r="AB55" s="1280"/>
      <c r="AC55" s="1280"/>
      <c r="AD55" s="1280"/>
      <c r="AE55" s="1280"/>
      <c r="AF55" s="1280"/>
      <c r="AG55" s="1280"/>
      <c r="AH55" s="1280"/>
      <c r="AI55" s="1280"/>
      <c r="AJ55" s="1280"/>
      <c r="AK55" s="1280"/>
      <c r="AL55" s="1280"/>
      <c r="AM55" s="1280"/>
      <c r="AN55" s="1280"/>
      <c r="AO55" s="1280"/>
      <c r="AP55" s="1280"/>
      <c r="AQ55" s="1280"/>
      <c r="AR55" s="1280"/>
      <c r="AS55" s="1280"/>
      <c r="AT55" s="1280"/>
      <c r="AU55" s="1280"/>
      <c r="AV55" s="1280"/>
      <c r="AW55" s="1280"/>
      <c r="AX55" s="1280"/>
      <c r="AY55" s="1280"/>
      <c r="AZ55" s="1280"/>
      <c r="BA55" s="1280"/>
      <c r="BB55" s="1280"/>
      <c r="BC55" s="1280"/>
      <c r="BD55" s="1280"/>
      <c r="BE55" s="1280"/>
      <c r="BF55" s="1280"/>
      <c r="BG55" s="1280"/>
      <c r="BH55" s="1280"/>
      <c r="BI55" s="1280"/>
      <c r="BJ55" s="1280"/>
      <c r="BK55" s="1280"/>
      <c r="BL55" s="1280"/>
      <c r="BM55" s="1280"/>
      <c r="BN55" s="1280"/>
      <c r="BO55" s="1280"/>
      <c r="BP55" s="1280"/>
      <c r="BQ55" s="1280"/>
      <c r="BR55" s="1280"/>
      <c r="BS55" s="1280"/>
      <c r="BT55" s="1280"/>
      <c r="BU55" s="1280"/>
      <c r="BV55" s="1280"/>
      <c r="BW55" s="1280"/>
      <c r="BX55" s="1280"/>
      <c r="BY55" s="1280"/>
      <c r="BZ55" s="1280"/>
      <c r="CA55" s="1280"/>
      <c r="CB55" s="1280"/>
      <c r="CC55" s="1280"/>
      <c r="CD55" s="1280"/>
      <c r="CE55" s="1280"/>
      <c r="CF55" s="1280"/>
      <c r="CG55" s="1280"/>
      <c r="CH55" s="1280"/>
      <c r="CI55" s="1280"/>
      <c r="CJ55" s="1280"/>
      <c r="CK55" s="1280"/>
      <c r="CL55" s="1280"/>
      <c r="CM55" s="1280"/>
      <c r="CN55" s="1280"/>
      <c r="CO55" s="1280"/>
      <c r="CP55" s="1280"/>
      <c r="CQ55" s="1280"/>
      <c r="CR55" s="1280"/>
      <c r="CS55" s="1280"/>
      <c r="CT55" s="1280"/>
      <c r="CU55" s="1280"/>
      <c r="CV55" s="1280"/>
      <c r="CW55" s="1280"/>
      <c r="CX55" s="1280"/>
      <c r="CY55" s="1280"/>
      <c r="CZ55" s="1280"/>
      <c r="DA55" s="1280"/>
      <c r="DB55" s="1280"/>
      <c r="DC55" s="1280"/>
      <c r="DD55" s="1280"/>
      <c r="DE55" s="1280"/>
      <c r="DF55" s="1280"/>
      <c r="DG55" s="1280"/>
      <c r="DH55" s="1280"/>
      <c r="DI55" s="1280"/>
      <c r="DJ55" s="1280"/>
      <c r="DK55" s="1280"/>
      <c r="DL55" s="1280"/>
      <c r="DM55" s="1280"/>
      <c r="DN55" s="1280"/>
      <c r="DO55" s="1280"/>
      <c r="DP55" s="1280"/>
      <c r="DQ55" s="1280"/>
      <c r="DR55" s="1280"/>
      <c r="DS55" s="1280"/>
      <c r="DT55" s="1280"/>
      <c r="DU55" s="1280"/>
      <c r="DV55" s="1280"/>
      <c r="DW55" s="1280"/>
      <c r="DX55" s="1280"/>
      <c r="DY55" s="1280"/>
      <c r="DZ55" s="1285"/>
    </row>
    <row r="56" spans="2:130" ht="10.5" customHeight="1">
      <c r="B56" s="1279"/>
      <c r="C56" s="1280"/>
      <c r="D56" s="1280"/>
      <c r="E56" s="1280"/>
      <c r="F56" s="1280"/>
      <c r="G56" s="1280"/>
      <c r="H56" s="1280"/>
      <c r="I56" s="1280"/>
      <c r="J56" s="1280"/>
      <c r="K56" s="1280"/>
      <c r="L56" s="1280"/>
      <c r="M56" s="1280"/>
      <c r="N56" s="1280"/>
      <c r="O56" s="1280"/>
      <c r="P56" s="1280"/>
      <c r="Q56" s="1280"/>
      <c r="R56" s="1280"/>
      <c r="S56" s="1280"/>
      <c r="T56" s="1280"/>
      <c r="U56" s="1280"/>
      <c r="V56" s="1280"/>
      <c r="W56" s="1280"/>
      <c r="X56" s="1280"/>
      <c r="Y56" s="1280"/>
      <c r="Z56" s="1280"/>
      <c r="AA56" s="1280"/>
      <c r="AB56" s="1280"/>
      <c r="AC56" s="1280"/>
      <c r="AD56" s="1280"/>
      <c r="AE56" s="1280"/>
      <c r="AF56" s="1280"/>
      <c r="AG56" s="1280"/>
      <c r="AH56" s="1280"/>
      <c r="AI56" s="1280"/>
      <c r="AJ56" s="1280"/>
      <c r="AK56" s="1280"/>
      <c r="AL56" s="1280"/>
      <c r="AM56" s="1280"/>
      <c r="AN56" s="1280"/>
      <c r="AO56" s="1280"/>
      <c r="AP56" s="1280"/>
      <c r="AQ56" s="1280"/>
      <c r="AR56" s="1280"/>
      <c r="AS56" s="1280"/>
      <c r="AT56" s="1280"/>
      <c r="AU56" s="1280"/>
      <c r="AV56" s="1280"/>
      <c r="AW56" s="1280"/>
      <c r="AX56" s="1280"/>
      <c r="AY56" s="1280"/>
      <c r="AZ56" s="1280"/>
      <c r="BA56" s="1280"/>
      <c r="BB56" s="1280"/>
      <c r="BC56" s="1280"/>
      <c r="BD56" s="1280"/>
      <c r="BE56" s="1280"/>
      <c r="BF56" s="1280"/>
      <c r="BG56" s="1280"/>
      <c r="BH56" s="1280"/>
      <c r="BI56" s="1280"/>
      <c r="BJ56" s="1280"/>
      <c r="BK56" s="1280"/>
      <c r="BL56" s="1280"/>
      <c r="BM56" s="1280"/>
      <c r="BN56" s="1280"/>
      <c r="BO56" s="1280"/>
      <c r="BP56" s="1280"/>
      <c r="BQ56" s="1280"/>
      <c r="BR56" s="1280"/>
      <c r="BS56" s="1280"/>
      <c r="BT56" s="1280"/>
      <c r="BU56" s="1280"/>
      <c r="BV56" s="1280"/>
      <c r="BW56" s="1280"/>
      <c r="BX56" s="1280"/>
      <c r="BY56" s="1280"/>
      <c r="BZ56" s="1280"/>
      <c r="CA56" s="1280"/>
      <c r="CB56" s="1280"/>
      <c r="CC56" s="1280"/>
      <c r="CD56" s="1280"/>
      <c r="CE56" s="1280"/>
      <c r="CF56" s="1280"/>
      <c r="CG56" s="1280"/>
      <c r="CH56" s="1280"/>
      <c r="CI56" s="1280"/>
      <c r="CJ56" s="1280"/>
      <c r="CK56" s="1280"/>
      <c r="CL56" s="1280"/>
      <c r="CM56" s="1280"/>
      <c r="CN56" s="1280"/>
      <c r="CO56" s="1280"/>
      <c r="CP56" s="1280"/>
      <c r="CQ56" s="1280"/>
      <c r="CR56" s="1280"/>
      <c r="CS56" s="1280"/>
      <c r="CT56" s="1280"/>
      <c r="CU56" s="1280"/>
      <c r="CV56" s="1280"/>
      <c r="CW56" s="1280"/>
      <c r="CX56" s="1280"/>
      <c r="CY56" s="1280"/>
      <c r="CZ56" s="1280"/>
      <c r="DA56" s="1280"/>
      <c r="DB56" s="1280"/>
      <c r="DC56" s="1280"/>
      <c r="DD56" s="1280"/>
      <c r="DE56" s="1280"/>
      <c r="DF56" s="1280"/>
      <c r="DG56" s="1280"/>
      <c r="DH56" s="1280"/>
      <c r="DI56" s="1280"/>
      <c r="DJ56" s="1280"/>
      <c r="DK56" s="1280"/>
      <c r="DL56" s="1280"/>
      <c r="DM56" s="1280"/>
      <c r="DN56" s="1280"/>
      <c r="DO56" s="1280"/>
      <c r="DP56" s="1280"/>
      <c r="DQ56" s="1280"/>
      <c r="DR56" s="1280"/>
      <c r="DS56" s="1280"/>
      <c r="DT56" s="1280"/>
      <c r="DU56" s="1280"/>
      <c r="DV56" s="1280"/>
      <c r="DW56" s="1280"/>
      <c r="DX56" s="1280"/>
      <c r="DY56" s="1280"/>
      <c r="DZ56" s="1285"/>
    </row>
    <row r="57" spans="2:130" ht="10.5" customHeight="1">
      <c r="B57" s="1279"/>
      <c r="C57" s="1280"/>
      <c r="D57" s="1280"/>
      <c r="E57" s="1280"/>
      <c r="F57" s="1280"/>
      <c r="G57" s="1280"/>
      <c r="H57" s="1280"/>
      <c r="I57" s="1280"/>
      <c r="J57" s="1280"/>
      <c r="K57" s="1280"/>
      <c r="L57" s="1280"/>
      <c r="M57" s="1280"/>
      <c r="N57" s="1280"/>
      <c r="O57" s="1280"/>
      <c r="P57" s="1280"/>
      <c r="Q57" s="1280"/>
      <c r="R57" s="1280"/>
      <c r="S57" s="1280"/>
      <c r="T57" s="1280"/>
      <c r="U57" s="1280"/>
      <c r="V57" s="1280"/>
      <c r="W57" s="1280"/>
      <c r="X57" s="1280"/>
      <c r="Y57" s="1280"/>
      <c r="Z57" s="1280"/>
      <c r="AA57" s="1280"/>
      <c r="AB57" s="1280"/>
      <c r="AC57" s="1280"/>
      <c r="AD57" s="1280"/>
      <c r="AE57" s="1280"/>
      <c r="AF57" s="1280"/>
      <c r="AG57" s="1280"/>
      <c r="AH57" s="1280"/>
      <c r="AI57" s="1280"/>
      <c r="AJ57" s="1280"/>
      <c r="AK57" s="1280"/>
      <c r="AL57" s="1280"/>
      <c r="AM57" s="1280"/>
      <c r="AN57" s="1280"/>
      <c r="AO57" s="1280"/>
      <c r="AP57" s="1280"/>
      <c r="AQ57" s="1280"/>
      <c r="AR57" s="1280"/>
      <c r="AS57" s="1280"/>
      <c r="AT57" s="1280"/>
      <c r="AU57" s="1280"/>
      <c r="AV57" s="1280"/>
      <c r="AW57" s="1280"/>
      <c r="AX57" s="1280"/>
      <c r="AY57" s="1280"/>
      <c r="AZ57" s="1280"/>
      <c r="BA57" s="1280"/>
      <c r="BB57" s="1280"/>
      <c r="BC57" s="1280"/>
      <c r="BD57" s="1280"/>
      <c r="BE57" s="1280"/>
      <c r="BF57" s="1280"/>
      <c r="BG57" s="1280"/>
      <c r="BH57" s="1280"/>
      <c r="BI57" s="1280"/>
      <c r="BJ57" s="1280"/>
      <c r="BK57" s="1280"/>
      <c r="BL57" s="1280"/>
      <c r="BM57" s="1280"/>
      <c r="BN57" s="1280"/>
      <c r="BO57" s="1280"/>
      <c r="BP57" s="1280"/>
      <c r="BQ57" s="1280"/>
      <c r="BR57" s="1280"/>
      <c r="BS57" s="1280"/>
      <c r="BT57" s="1280"/>
      <c r="BU57" s="1280"/>
      <c r="BV57" s="1280"/>
      <c r="BW57" s="1280"/>
      <c r="BX57" s="1280"/>
      <c r="BY57" s="1280"/>
      <c r="BZ57" s="1280"/>
      <c r="CA57" s="1280"/>
      <c r="CB57" s="1280"/>
      <c r="CC57" s="1280"/>
      <c r="CD57" s="1280"/>
      <c r="CE57" s="1280"/>
      <c r="CF57" s="1280"/>
      <c r="CG57" s="1280"/>
      <c r="CH57" s="1280"/>
      <c r="CI57" s="1280"/>
      <c r="CJ57" s="1280"/>
      <c r="CK57" s="1280"/>
      <c r="CL57" s="1280"/>
      <c r="CM57" s="1280"/>
      <c r="CN57" s="1280"/>
      <c r="CO57" s="1280"/>
      <c r="CP57" s="1280"/>
      <c r="CQ57" s="1280"/>
      <c r="CR57" s="1280"/>
      <c r="CS57" s="1280"/>
      <c r="CT57" s="1280"/>
      <c r="CU57" s="1280"/>
      <c r="CV57" s="1280"/>
      <c r="CW57" s="1280"/>
      <c r="CX57" s="1280"/>
      <c r="CY57" s="1280"/>
      <c r="CZ57" s="1280"/>
      <c r="DA57" s="1280"/>
      <c r="DB57" s="1280"/>
      <c r="DC57" s="1280"/>
      <c r="DD57" s="1280"/>
      <c r="DE57" s="1280"/>
      <c r="DF57" s="1280"/>
      <c r="DG57" s="1280"/>
      <c r="DH57" s="1280"/>
      <c r="DI57" s="1280"/>
      <c r="DJ57" s="1280"/>
      <c r="DK57" s="1280"/>
      <c r="DL57" s="1280"/>
      <c r="DM57" s="1280"/>
      <c r="DN57" s="1280"/>
      <c r="DO57" s="1280"/>
      <c r="DP57" s="1280"/>
      <c r="DQ57" s="1280"/>
      <c r="DR57" s="1280"/>
      <c r="DS57" s="1280"/>
      <c r="DT57" s="1280"/>
      <c r="DU57" s="1280"/>
      <c r="DV57" s="1280"/>
      <c r="DW57" s="1280"/>
      <c r="DX57" s="1280"/>
      <c r="DY57" s="1280"/>
      <c r="DZ57" s="1285"/>
    </row>
    <row r="58" spans="2:130" ht="20.25" customHeight="1">
      <c r="B58" s="1279"/>
      <c r="C58" s="1280"/>
      <c r="D58" s="1280"/>
      <c r="E58" s="1280"/>
      <c r="F58" s="1280"/>
      <c r="G58" s="1280"/>
      <c r="H58" s="1280"/>
      <c r="I58" s="1280"/>
      <c r="J58" s="1280"/>
      <c r="K58" s="1280"/>
      <c r="L58" s="1280"/>
      <c r="M58" s="1280"/>
      <c r="N58" s="1280"/>
      <c r="O58" s="1280"/>
      <c r="P58" s="1280"/>
      <c r="Q58" s="1280"/>
      <c r="R58" s="1280"/>
      <c r="S58" s="1280"/>
      <c r="T58" s="1280"/>
      <c r="U58" s="1280"/>
      <c r="V58" s="1280"/>
      <c r="W58" s="1280"/>
      <c r="X58" s="1280"/>
      <c r="Y58" s="1280"/>
      <c r="Z58" s="1280"/>
      <c r="AA58" s="1280"/>
      <c r="AB58" s="1280"/>
      <c r="AC58" s="1280"/>
      <c r="AD58" s="1280"/>
      <c r="AE58" s="1280"/>
      <c r="AF58" s="1280"/>
      <c r="AG58" s="1280"/>
      <c r="AH58" s="1280"/>
      <c r="AI58" s="1280"/>
      <c r="AJ58" s="1280"/>
      <c r="AK58" s="1280"/>
      <c r="AL58" s="1280"/>
      <c r="AM58" s="1280"/>
      <c r="AN58" s="1280"/>
      <c r="AO58" s="1280"/>
      <c r="AP58" s="1280"/>
      <c r="AQ58" s="1280"/>
      <c r="AR58" s="1280"/>
      <c r="AS58" s="1280"/>
      <c r="AT58" s="1280"/>
      <c r="AU58" s="1280"/>
      <c r="AV58" s="1280"/>
      <c r="AW58" s="1280"/>
      <c r="AX58" s="1280"/>
      <c r="AY58" s="1280"/>
      <c r="AZ58" s="1280"/>
      <c r="BA58" s="1280"/>
      <c r="BB58" s="1280"/>
      <c r="BC58" s="1280"/>
      <c r="BD58" s="1280"/>
      <c r="BE58" s="1280"/>
      <c r="BF58" s="1280"/>
      <c r="BG58" s="1280"/>
      <c r="BH58" s="1280"/>
      <c r="BI58" s="1280"/>
      <c r="BJ58" s="1280"/>
      <c r="BK58" s="1280"/>
      <c r="BL58" s="1280"/>
      <c r="BM58" s="1280"/>
      <c r="BN58" s="1280"/>
      <c r="BO58" s="1280"/>
      <c r="BP58" s="1280"/>
      <c r="BQ58" s="1280"/>
      <c r="BR58" s="1280"/>
      <c r="BS58" s="1280"/>
      <c r="BT58" s="1280"/>
      <c r="BU58" s="1280"/>
      <c r="BV58" s="1280"/>
      <c r="BW58" s="1280"/>
      <c r="BX58" s="1280"/>
      <c r="BY58" s="1280"/>
      <c r="BZ58" s="1280"/>
      <c r="CA58" s="1280"/>
      <c r="CB58" s="1280"/>
      <c r="CC58" s="1280"/>
      <c r="CD58" s="1280"/>
      <c r="CE58" s="1280"/>
      <c r="CF58" s="1280"/>
      <c r="CG58" s="1280"/>
      <c r="CH58" s="1280"/>
      <c r="CI58" s="1280"/>
      <c r="CJ58" s="1280"/>
      <c r="CK58" s="1280"/>
      <c r="CL58" s="1280"/>
      <c r="CM58" s="1280"/>
      <c r="CN58" s="1280"/>
      <c r="CO58" s="1280"/>
      <c r="CP58" s="1280"/>
      <c r="CQ58" s="1280"/>
      <c r="CR58" s="1280"/>
      <c r="CS58" s="1280"/>
      <c r="CT58" s="1280"/>
      <c r="CU58" s="1280"/>
      <c r="CV58" s="1280"/>
      <c r="CW58" s="1280"/>
      <c r="CX58" s="1280"/>
      <c r="CY58" s="1280"/>
      <c r="CZ58" s="1280"/>
      <c r="DA58" s="1280"/>
      <c r="DB58" s="1280"/>
      <c r="DC58" s="1280"/>
      <c r="DD58" s="1280"/>
      <c r="DE58" s="1280"/>
      <c r="DF58" s="1280"/>
      <c r="DG58" s="1280"/>
      <c r="DH58" s="1280"/>
      <c r="DI58" s="1280"/>
      <c r="DJ58" s="1280"/>
      <c r="DK58" s="1280"/>
      <c r="DL58" s="1280"/>
      <c r="DM58" s="1280"/>
      <c r="DN58" s="1280"/>
      <c r="DO58" s="1280"/>
      <c r="DP58" s="1280"/>
      <c r="DQ58" s="1280"/>
      <c r="DR58" s="1280"/>
      <c r="DS58" s="1280"/>
      <c r="DT58" s="1280"/>
      <c r="DU58" s="1280"/>
      <c r="DV58" s="1280"/>
      <c r="DW58" s="1280"/>
      <c r="DX58" s="1280"/>
      <c r="DY58" s="1280"/>
      <c r="DZ58" s="1285"/>
    </row>
    <row r="59" spans="2:130" ht="10.5" customHeight="1">
      <c r="B59" s="1279"/>
      <c r="C59" s="1280"/>
      <c r="D59" s="1280"/>
      <c r="E59" s="1280"/>
      <c r="F59" s="1280"/>
      <c r="G59" s="1280"/>
      <c r="H59" s="1280"/>
      <c r="I59" s="1280"/>
      <c r="J59" s="1280"/>
      <c r="K59" s="1280"/>
      <c r="L59" s="1280"/>
      <c r="M59" s="1280"/>
      <c r="N59" s="1280"/>
      <c r="O59" s="1280"/>
      <c r="P59" s="1280"/>
      <c r="Q59" s="1280"/>
      <c r="R59" s="1280"/>
      <c r="S59" s="1280"/>
      <c r="T59" s="1280"/>
      <c r="U59" s="1280"/>
      <c r="V59" s="1280"/>
      <c r="W59" s="1280"/>
      <c r="X59" s="1280"/>
      <c r="Y59" s="1280"/>
      <c r="Z59" s="1280"/>
      <c r="AA59" s="1280"/>
      <c r="AB59" s="1280"/>
      <c r="AC59" s="1280"/>
      <c r="AD59" s="1280"/>
      <c r="AE59" s="1280"/>
      <c r="AF59" s="1280"/>
      <c r="AG59" s="1280"/>
      <c r="AH59" s="1280"/>
      <c r="AI59" s="1280"/>
      <c r="AJ59" s="1280"/>
      <c r="AK59" s="1280"/>
      <c r="AL59" s="1280"/>
      <c r="AM59" s="1280"/>
      <c r="AN59" s="1280"/>
      <c r="AO59" s="1280"/>
      <c r="AP59" s="1280"/>
      <c r="AQ59" s="1280"/>
      <c r="AR59" s="1280"/>
      <c r="AS59" s="1280"/>
      <c r="AT59" s="1280"/>
      <c r="AU59" s="1280"/>
      <c r="AV59" s="1280"/>
      <c r="AW59" s="1280"/>
      <c r="AX59" s="1280"/>
      <c r="AY59" s="1280"/>
      <c r="AZ59" s="1280"/>
      <c r="BA59" s="1280"/>
      <c r="BB59" s="1280"/>
      <c r="BC59" s="1280"/>
      <c r="BD59" s="1280"/>
      <c r="BE59" s="1280"/>
      <c r="BF59" s="1280"/>
      <c r="BG59" s="1280"/>
      <c r="BH59" s="1280"/>
      <c r="BI59" s="1280"/>
      <c r="BJ59" s="1280"/>
      <c r="BK59" s="1280"/>
      <c r="BL59" s="1280"/>
      <c r="BM59" s="1280"/>
      <c r="BN59" s="1280"/>
      <c r="BO59" s="1280"/>
      <c r="BP59" s="1280"/>
      <c r="BQ59" s="1280"/>
      <c r="BR59" s="1280"/>
      <c r="BS59" s="1280"/>
      <c r="BT59" s="1280"/>
      <c r="BU59" s="1280"/>
      <c r="BV59" s="1280"/>
      <c r="BW59" s="1280"/>
      <c r="BX59" s="1280"/>
      <c r="BY59" s="1280"/>
      <c r="BZ59" s="1280"/>
      <c r="CA59" s="1280"/>
      <c r="CB59" s="1280"/>
      <c r="CC59" s="1280"/>
      <c r="CD59" s="1280"/>
      <c r="CE59" s="1280"/>
      <c r="CF59" s="1280"/>
      <c r="CG59" s="1280"/>
      <c r="CH59" s="1280"/>
      <c r="CI59" s="1280"/>
      <c r="CJ59" s="1280"/>
      <c r="CK59" s="1280"/>
      <c r="CL59" s="1280"/>
      <c r="CM59" s="1280"/>
      <c r="CN59" s="1280"/>
      <c r="CO59" s="1280"/>
      <c r="CP59" s="1280"/>
      <c r="CQ59" s="1280"/>
      <c r="CR59" s="1280"/>
      <c r="CS59" s="1280"/>
      <c r="CT59" s="1280"/>
      <c r="CU59" s="1280"/>
      <c r="CV59" s="1280"/>
      <c r="CW59" s="1280"/>
      <c r="CX59" s="1280"/>
      <c r="CY59" s="1280"/>
      <c r="CZ59" s="1280"/>
      <c r="DA59" s="1280"/>
      <c r="DB59" s="1280"/>
      <c r="DC59" s="1280"/>
      <c r="DD59" s="1280"/>
      <c r="DE59" s="1280"/>
      <c r="DF59" s="1280"/>
      <c r="DG59" s="1280"/>
      <c r="DH59" s="1280"/>
      <c r="DI59" s="1280"/>
      <c r="DJ59" s="1280"/>
      <c r="DK59" s="1280"/>
      <c r="DL59" s="1280"/>
      <c r="DM59" s="1280"/>
      <c r="DN59" s="1280"/>
      <c r="DO59" s="1280"/>
      <c r="DP59" s="1280"/>
      <c r="DQ59" s="1280"/>
      <c r="DR59" s="1280"/>
      <c r="DS59" s="1280"/>
      <c r="DT59" s="1280"/>
      <c r="DU59" s="1280"/>
      <c r="DV59" s="1280"/>
      <c r="DW59" s="1280"/>
      <c r="DX59" s="1280"/>
      <c r="DY59" s="1280"/>
      <c r="DZ59" s="1285"/>
    </row>
    <row r="60" spans="2:130" ht="10.5" customHeight="1">
      <c r="B60" s="1279"/>
      <c r="C60" s="1280"/>
      <c r="D60" s="1280"/>
      <c r="E60" s="1280"/>
      <c r="F60" s="1280"/>
      <c r="G60" s="1280"/>
      <c r="H60" s="1280"/>
      <c r="I60" s="1280"/>
      <c r="J60" s="1280"/>
      <c r="K60" s="1280"/>
      <c r="L60" s="1280"/>
      <c r="M60" s="1280"/>
      <c r="N60" s="1280"/>
      <c r="O60" s="1280"/>
      <c r="P60" s="1280"/>
      <c r="Q60" s="1280"/>
      <c r="R60" s="1280"/>
      <c r="S60" s="1280"/>
      <c r="T60" s="1280"/>
      <c r="U60" s="1280"/>
      <c r="V60" s="1280"/>
      <c r="W60" s="1280"/>
      <c r="X60" s="1280"/>
      <c r="Y60" s="1280"/>
      <c r="Z60" s="1280"/>
      <c r="AA60" s="1280"/>
      <c r="AB60" s="1280"/>
      <c r="AC60" s="1280"/>
      <c r="AD60" s="1280"/>
      <c r="AE60" s="1280"/>
      <c r="AF60" s="1280"/>
      <c r="AG60" s="1280"/>
      <c r="AH60" s="1280"/>
      <c r="AI60" s="1280"/>
      <c r="AJ60" s="1280"/>
      <c r="AK60" s="1280"/>
      <c r="AL60" s="1280"/>
      <c r="AM60" s="1280"/>
      <c r="AN60" s="1280"/>
      <c r="AO60" s="1280"/>
      <c r="AP60" s="1280"/>
      <c r="AQ60" s="1280"/>
      <c r="AR60" s="1280"/>
      <c r="AS60" s="1280"/>
      <c r="AT60" s="1280"/>
      <c r="AU60" s="1280"/>
      <c r="AV60" s="1280"/>
      <c r="AW60" s="1280"/>
      <c r="AX60" s="1280"/>
      <c r="AY60" s="1280"/>
      <c r="AZ60" s="1280"/>
      <c r="BA60" s="1280"/>
      <c r="BB60" s="1280"/>
      <c r="BC60" s="1280"/>
      <c r="BD60" s="1280"/>
      <c r="BE60" s="1280"/>
      <c r="BF60" s="1280"/>
      <c r="BG60" s="1280"/>
      <c r="BH60" s="1280"/>
      <c r="BI60" s="1280"/>
      <c r="BJ60" s="1280"/>
      <c r="BK60" s="1280"/>
      <c r="BL60" s="1280"/>
      <c r="BM60" s="1280"/>
      <c r="BN60" s="1280"/>
      <c r="BO60" s="1280"/>
      <c r="BP60" s="1280"/>
      <c r="BQ60" s="1280"/>
      <c r="BR60" s="1280"/>
      <c r="BS60" s="1280"/>
      <c r="BT60" s="1280"/>
      <c r="BU60" s="1280"/>
      <c r="BV60" s="1280"/>
      <c r="BW60" s="1280"/>
      <c r="BX60" s="1280"/>
      <c r="BY60" s="1280"/>
      <c r="BZ60" s="1280"/>
      <c r="CA60" s="1280"/>
      <c r="CB60" s="1280"/>
      <c r="CC60" s="1280"/>
      <c r="CD60" s="1280"/>
      <c r="CE60" s="1280"/>
      <c r="CF60" s="1280"/>
      <c r="CG60" s="1280"/>
      <c r="CH60" s="1280"/>
      <c r="CI60" s="1280"/>
      <c r="CJ60" s="1280"/>
      <c r="CK60" s="1280"/>
      <c r="CL60" s="1280"/>
      <c r="CM60" s="1280"/>
      <c r="CN60" s="1280"/>
      <c r="CO60" s="1280"/>
      <c r="CP60" s="1280"/>
      <c r="CQ60" s="1280"/>
      <c r="CR60" s="1280"/>
      <c r="CS60" s="1280"/>
      <c r="CT60" s="1280"/>
      <c r="CU60" s="1280"/>
      <c r="CV60" s="1280"/>
      <c r="CW60" s="1280"/>
      <c r="CX60" s="1280"/>
      <c r="CY60" s="1280"/>
      <c r="CZ60" s="1280"/>
      <c r="DA60" s="1280"/>
      <c r="DB60" s="1280"/>
      <c r="DC60" s="1280"/>
      <c r="DD60" s="1280"/>
      <c r="DE60" s="1280"/>
      <c r="DF60" s="1280"/>
      <c r="DG60" s="1280"/>
      <c r="DH60" s="1280"/>
      <c r="DI60" s="1280"/>
      <c r="DJ60" s="1280"/>
      <c r="DK60" s="1280"/>
      <c r="DL60" s="1280"/>
      <c r="DM60" s="1280"/>
      <c r="DN60" s="1280"/>
      <c r="DO60" s="1280"/>
      <c r="DP60" s="1280"/>
      <c r="DQ60" s="1280"/>
      <c r="DR60" s="1280"/>
      <c r="DS60" s="1280"/>
      <c r="DT60" s="1280"/>
      <c r="DU60" s="1280"/>
      <c r="DV60" s="1280"/>
      <c r="DW60" s="1280"/>
      <c r="DX60" s="1280"/>
      <c r="DY60" s="1280"/>
      <c r="DZ60" s="1285"/>
    </row>
    <row r="61" spans="2:130" ht="10.5" customHeight="1">
      <c r="B61" s="1279"/>
      <c r="C61" s="1280"/>
      <c r="D61" s="1280"/>
      <c r="E61" s="1280"/>
      <c r="F61" s="1280"/>
      <c r="G61" s="1280"/>
      <c r="H61" s="1280"/>
      <c r="I61" s="1280"/>
      <c r="J61" s="1280"/>
      <c r="K61" s="1280"/>
      <c r="L61" s="1280"/>
      <c r="M61" s="1280"/>
      <c r="N61" s="1280"/>
      <c r="O61" s="1280"/>
      <c r="P61" s="1280"/>
      <c r="Q61" s="1280"/>
      <c r="R61" s="1280"/>
      <c r="S61" s="1280"/>
      <c r="T61" s="1280"/>
      <c r="U61" s="1280"/>
      <c r="V61" s="1280"/>
      <c r="W61" s="1280"/>
      <c r="X61" s="1280"/>
      <c r="Y61" s="1280"/>
      <c r="Z61" s="1280"/>
      <c r="AA61" s="1280"/>
      <c r="AB61" s="1280"/>
      <c r="AC61" s="1280"/>
      <c r="AD61" s="1280"/>
      <c r="AE61" s="1280"/>
      <c r="AF61" s="1280"/>
      <c r="AG61" s="1280"/>
      <c r="AH61" s="1280"/>
      <c r="AI61" s="1280"/>
      <c r="AJ61" s="1280"/>
      <c r="AK61" s="1280"/>
      <c r="AL61" s="1280"/>
      <c r="AM61" s="1280"/>
      <c r="AN61" s="1280"/>
      <c r="AO61" s="1280"/>
      <c r="AP61" s="1280"/>
      <c r="AQ61" s="1280"/>
      <c r="AR61" s="1280"/>
      <c r="AS61" s="1280"/>
      <c r="AT61" s="1280"/>
      <c r="AU61" s="1280"/>
      <c r="AV61" s="1280"/>
      <c r="AW61" s="1280"/>
      <c r="AX61" s="1280"/>
      <c r="AY61" s="1280"/>
      <c r="AZ61" s="1280"/>
      <c r="BA61" s="1280"/>
      <c r="BB61" s="1280"/>
      <c r="BC61" s="1280"/>
      <c r="BD61" s="1280"/>
      <c r="BE61" s="1280"/>
      <c r="BF61" s="1280"/>
      <c r="BG61" s="1280"/>
      <c r="BH61" s="1280"/>
      <c r="BI61" s="1280"/>
      <c r="BJ61" s="1280"/>
      <c r="BK61" s="1280"/>
      <c r="BL61" s="1280"/>
      <c r="BM61" s="1280"/>
      <c r="BN61" s="1280"/>
      <c r="BO61" s="1280"/>
      <c r="BP61" s="1280"/>
      <c r="BQ61" s="1280"/>
      <c r="BR61" s="1280"/>
      <c r="BS61" s="1280"/>
      <c r="BT61" s="1280"/>
      <c r="BU61" s="1280"/>
      <c r="BV61" s="1280"/>
      <c r="BW61" s="1280"/>
      <c r="BX61" s="1280"/>
      <c r="BY61" s="1280"/>
      <c r="BZ61" s="1280"/>
      <c r="CA61" s="1280"/>
      <c r="CB61" s="1280"/>
      <c r="CC61" s="1280"/>
      <c r="CD61" s="1280"/>
      <c r="CE61" s="1280"/>
      <c r="CF61" s="1280"/>
      <c r="CG61" s="1280"/>
      <c r="CH61" s="1280"/>
      <c r="CI61" s="1280"/>
      <c r="CJ61" s="1280"/>
      <c r="CK61" s="1280"/>
      <c r="CL61" s="1280"/>
      <c r="CM61" s="1280"/>
      <c r="CN61" s="1280"/>
      <c r="CO61" s="1280"/>
      <c r="CP61" s="1280"/>
      <c r="CQ61" s="1280"/>
      <c r="CR61" s="1280"/>
      <c r="CS61" s="1280"/>
      <c r="CT61" s="1280"/>
      <c r="CU61" s="1280"/>
      <c r="CV61" s="1280"/>
      <c r="CW61" s="1280"/>
      <c r="CX61" s="1280"/>
      <c r="CY61" s="1280"/>
      <c r="CZ61" s="1280"/>
      <c r="DA61" s="1280"/>
      <c r="DB61" s="1280"/>
      <c r="DC61" s="1280"/>
      <c r="DD61" s="1280"/>
      <c r="DE61" s="1280"/>
      <c r="DF61" s="1280"/>
      <c r="DG61" s="1280"/>
      <c r="DH61" s="1280"/>
      <c r="DI61" s="1280"/>
      <c r="DJ61" s="1280"/>
      <c r="DK61" s="1280"/>
      <c r="DL61" s="1280"/>
      <c r="DM61" s="1280"/>
      <c r="DN61" s="1280"/>
      <c r="DO61" s="1280"/>
      <c r="DP61" s="1280"/>
      <c r="DQ61" s="1280"/>
      <c r="DR61" s="1280"/>
      <c r="DS61" s="1280"/>
      <c r="DT61" s="1280"/>
      <c r="DU61" s="1280"/>
      <c r="DV61" s="1280"/>
      <c r="DW61" s="1280"/>
      <c r="DX61" s="1280"/>
      <c r="DY61" s="1280"/>
      <c r="DZ61" s="1285"/>
    </row>
    <row r="62" spans="2:130" ht="10.5" customHeight="1">
      <c r="B62" s="1279"/>
      <c r="C62" s="1280"/>
      <c r="D62" s="1280"/>
      <c r="E62" s="1280"/>
      <c r="F62" s="1280"/>
      <c r="G62" s="1280"/>
      <c r="H62" s="1280"/>
      <c r="I62" s="1280"/>
      <c r="J62" s="1280"/>
      <c r="K62" s="1280"/>
      <c r="L62" s="1280"/>
      <c r="M62" s="1280"/>
      <c r="N62" s="1280"/>
      <c r="O62" s="1280"/>
      <c r="P62" s="1280"/>
      <c r="Q62" s="1280"/>
      <c r="R62" s="1280"/>
      <c r="S62" s="1280"/>
      <c r="T62" s="1280"/>
      <c r="U62" s="1280"/>
      <c r="V62" s="1280"/>
      <c r="W62" s="1280"/>
      <c r="X62" s="1280"/>
      <c r="Y62" s="1280"/>
      <c r="Z62" s="1280"/>
      <c r="AA62" s="1280"/>
      <c r="AB62" s="1280"/>
      <c r="AC62" s="1280"/>
      <c r="AD62" s="1280"/>
      <c r="AE62" s="1280"/>
      <c r="AF62" s="1280"/>
      <c r="AG62" s="1280"/>
      <c r="AH62" s="1280"/>
      <c r="AI62" s="1280"/>
      <c r="AJ62" s="1280"/>
      <c r="AK62" s="1280"/>
      <c r="AL62" s="1280"/>
      <c r="AM62" s="1280"/>
      <c r="AN62" s="1280"/>
      <c r="AO62" s="1280"/>
      <c r="AP62" s="1280"/>
      <c r="AQ62" s="1280"/>
      <c r="AR62" s="1280"/>
      <c r="AS62" s="1280"/>
      <c r="AT62" s="1280"/>
      <c r="AU62" s="1280"/>
      <c r="AV62" s="1280"/>
      <c r="AW62" s="1280"/>
      <c r="AX62" s="1280"/>
      <c r="AY62" s="1280"/>
      <c r="AZ62" s="1280"/>
      <c r="BA62" s="1280"/>
      <c r="BB62" s="1280"/>
      <c r="BC62" s="1280"/>
      <c r="BD62" s="1280"/>
      <c r="BE62" s="1280"/>
      <c r="BF62" s="1280"/>
      <c r="BG62" s="1280"/>
      <c r="BH62" s="1280"/>
      <c r="BI62" s="1280"/>
      <c r="BJ62" s="1280"/>
      <c r="BK62" s="1280"/>
      <c r="BL62" s="1280"/>
      <c r="BM62" s="1280"/>
      <c r="BN62" s="1280"/>
      <c r="BO62" s="1280"/>
      <c r="BP62" s="1280"/>
      <c r="BQ62" s="1280"/>
      <c r="BR62" s="1280"/>
      <c r="BS62" s="1280"/>
      <c r="BT62" s="1280"/>
      <c r="BU62" s="1280"/>
      <c r="BV62" s="1280"/>
      <c r="BW62" s="1280"/>
      <c r="BX62" s="1280"/>
      <c r="BY62" s="1280"/>
      <c r="BZ62" s="1280"/>
      <c r="CA62" s="1280"/>
      <c r="CB62" s="1280"/>
      <c r="CC62" s="1280"/>
      <c r="CD62" s="1280"/>
      <c r="CE62" s="1280"/>
      <c r="CF62" s="1280"/>
      <c r="CG62" s="1280"/>
      <c r="CH62" s="1280"/>
      <c r="CI62" s="1280"/>
      <c r="CJ62" s="1280"/>
      <c r="CK62" s="1280"/>
      <c r="CL62" s="1280"/>
      <c r="CM62" s="1280"/>
      <c r="CN62" s="1280"/>
      <c r="CO62" s="1280"/>
      <c r="CP62" s="1280"/>
      <c r="CQ62" s="1280"/>
      <c r="CR62" s="1280"/>
      <c r="CS62" s="1280"/>
      <c r="CT62" s="1280"/>
      <c r="CU62" s="1280"/>
      <c r="CV62" s="1280"/>
      <c r="CW62" s="1280"/>
      <c r="CX62" s="1280"/>
      <c r="CY62" s="1280"/>
      <c r="CZ62" s="1280"/>
      <c r="DA62" s="1280"/>
      <c r="DB62" s="1280"/>
      <c r="DC62" s="1280"/>
      <c r="DD62" s="1280"/>
      <c r="DE62" s="1280"/>
      <c r="DF62" s="1280"/>
      <c r="DG62" s="1280"/>
      <c r="DH62" s="1280"/>
      <c r="DI62" s="1280"/>
      <c r="DJ62" s="1280"/>
      <c r="DK62" s="1280"/>
      <c r="DL62" s="1280"/>
      <c r="DM62" s="1280"/>
      <c r="DN62" s="1280"/>
      <c r="DO62" s="1280"/>
      <c r="DP62" s="1280"/>
      <c r="DQ62" s="1280"/>
      <c r="DR62" s="1280"/>
      <c r="DS62" s="1280"/>
      <c r="DT62" s="1280"/>
      <c r="DU62" s="1280"/>
      <c r="DV62" s="1280"/>
      <c r="DW62" s="1280"/>
      <c r="DX62" s="1280"/>
      <c r="DY62" s="1280"/>
      <c r="DZ62" s="1285"/>
    </row>
    <row r="63" spans="2:130" ht="10.5" customHeight="1">
      <c r="B63" s="1279"/>
      <c r="C63" s="1280"/>
      <c r="D63" s="1280"/>
      <c r="E63" s="1280"/>
      <c r="F63" s="1280"/>
      <c r="G63" s="1280"/>
      <c r="H63" s="1280"/>
      <c r="I63" s="1280"/>
      <c r="J63" s="1280"/>
      <c r="K63" s="1280"/>
      <c r="L63" s="1280"/>
      <c r="M63" s="1280"/>
      <c r="N63" s="1280"/>
      <c r="O63" s="1280"/>
      <c r="P63" s="1280"/>
      <c r="Q63" s="1280"/>
      <c r="R63" s="1280"/>
      <c r="S63" s="1280"/>
      <c r="T63" s="1280"/>
      <c r="U63" s="1280"/>
      <c r="V63" s="1280"/>
      <c r="W63" s="1280"/>
      <c r="X63" s="1280"/>
      <c r="Y63" s="1280"/>
      <c r="Z63" s="1280"/>
      <c r="AA63" s="1280"/>
      <c r="AB63" s="1280"/>
      <c r="AC63" s="1280"/>
      <c r="AD63" s="1280"/>
      <c r="AE63" s="1280"/>
      <c r="AF63" s="1280"/>
      <c r="AG63" s="1280"/>
      <c r="AH63" s="1280"/>
      <c r="AI63" s="1280"/>
      <c r="AJ63" s="1280"/>
      <c r="AK63" s="1280"/>
      <c r="AL63" s="1280"/>
      <c r="AM63" s="1280"/>
      <c r="AN63" s="1280"/>
      <c r="AO63" s="1280"/>
      <c r="AP63" s="1280"/>
      <c r="AQ63" s="1280"/>
      <c r="AR63" s="1280"/>
      <c r="AS63" s="1280"/>
      <c r="AT63" s="1280"/>
      <c r="AU63" s="1280"/>
      <c r="AV63" s="1280"/>
      <c r="AW63" s="1280"/>
      <c r="AX63" s="1280"/>
      <c r="AY63" s="1280"/>
      <c r="AZ63" s="1280"/>
      <c r="BA63" s="1280"/>
      <c r="BB63" s="1280"/>
      <c r="BC63" s="1280"/>
      <c r="BD63" s="1280"/>
      <c r="BE63" s="1280"/>
      <c r="BF63" s="1280"/>
      <c r="BG63" s="1280"/>
      <c r="BH63" s="1280"/>
      <c r="BI63" s="1280"/>
      <c r="BJ63" s="1280"/>
      <c r="BK63" s="1280"/>
      <c r="BL63" s="1280"/>
      <c r="BM63" s="1280"/>
      <c r="BN63" s="1280"/>
      <c r="BO63" s="1280"/>
      <c r="BP63" s="1280"/>
      <c r="BQ63" s="1280"/>
      <c r="BR63" s="1280"/>
      <c r="BS63" s="1280"/>
      <c r="BT63" s="1280"/>
      <c r="BU63" s="1280"/>
      <c r="BV63" s="1280"/>
      <c r="BW63" s="1280"/>
      <c r="BX63" s="1280"/>
      <c r="BY63" s="1280"/>
      <c r="BZ63" s="1280"/>
      <c r="CA63" s="1280"/>
      <c r="CB63" s="1280"/>
      <c r="CC63" s="1280"/>
      <c r="CD63" s="1280"/>
      <c r="CE63" s="1280"/>
      <c r="CF63" s="1280"/>
      <c r="CG63" s="1280"/>
      <c r="CH63" s="1280"/>
      <c r="CI63" s="1280"/>
      <c r="CJ63" s="1280"/>
      <c r="CK63" s="1280"/>
      <c r="CL63" s="1280"/>
      <c r="CM63" s="1280"/>
      <c r="CN63" s="1280"/>
      <c r="CO63" s="1280"/>
      <c r="CP63" s="1280"/>
      <c r="CQ63" s="1280"/>
      <c r="CR63" s="1280"/>
      <c r="CS63" s="1280"/>
      <c r="CT63" s="1280"/>
      <c r="CU63" s="1280"/>
      <c r="CV63" s="1280"/>
      <c r="CW63" s="1280"/>
      <c r="CX63" s="1280"/>
      <c r="CY63" s="1280"/>
      <c r="CZ63" s="1280"/>
      <c r="DA63" s="1280"/>
      <c r="DB63" s="1280"/>
      <c r="DC63" s="1280"/>
      <c r="DD63" s="1280"/>
      <c r="DE63" s="1280"/>
      <c r="DF63" s="1280"/>
      <c r="DG63" s="1280"/>
      <c r="DH63" s="1280"/>
      <c r="DI63" s="1280"/>
      <c r="DJ63" s="1280"/>
      <c r="DK63" s="1280"/>
      <c r="DL63" s="1280"/>
      <c r="DM63" s="1280"/>
      <c r="DN63" s="1280"/>
      <c r="DO63" s="1280"/>
      <c r="DP63" s="1280"/>
      <c r="DQ63" s="1280"/>
      <c r="DR63" s="1280"/>
      <c r="DS63" s="1280"/>
      <c r="DT63" s="1280"/>
      <c r="DU63" s="1280"/>
      <c r="DV63" s="1280"/>
      <c r="DW63" s="1280"/>
      <c r="DX63" s="1280"/>
      <c r="DY63" s="1280"/>
      <c r="DZ63" s="1285"/>
    </row>
    <row r="64" spans="2:130" ht="10.5" customHeight="1">
      <c r="B64" s="1279"/>
      <c r="C64" s="1280"/>
      <c r="D64" s="1280"/>
      <c r="E64" s="1280"/>
      <c r="F64" s="1280"/>
      <c r="G64" s="1280"/>
      <c r="H64" s="1280"/>
      <c r="I64" s="1280"/>
      <c r="J64" s="1280"/>
      <c r="K64" s="1280"/>
      <c r="L64" s="1280"/>
      <c r="M64" s="1280"/>
      <c r="N64" s="1280"/>
      <c r="O64" s="1280"/>
      <c r="P64" s="1280"/>
      <c r="Q64" s="1280"/>
      <c r="R64" s="1280"/>
      <c r="S64" s="1280"/>
      <c r="T64" s="1280"/>
      <c r="U64" s="1280"/>
      <c r="V64" s="1280"/>
      <c r="W64" s="1280"/>
      <c r="X64" s="1280"/>
      <c r="Y64" s="1280"/>
      <c r="Z64" s="1280"/>
      <c r="AA64" s="1280"/>
      <c r="AB64" s="1280"/>
      <c r="AC64" s="1280"/>
      <c r="AD64" s="1280"/>
      <c r="AE64" s="1280"/>
      <c r="AF64" s="1280"/>
      <c r="AG64" s="1280"/>
      <c r="AH64" s="1280"/>
      <c r="AI64" s="1280"/>
      <c r="AJ64" s="1280"/>
      <c r="AK64" s="1280"/>
      <c r="AL64" s="1280"/>
      <c r="AM64" s="1280"/>
      <c r="AN64" s="1280"/>
      <c r="AO64" s="1280"/>
      <c r="AP64" s="1280"/>
      <c r="AQ64" s="1280"/>
      <c r="AR64" s="1280"/>
      <c r="AS64" s="1280"/>
      <c r="AT64" s="1280"/>
      <c r="AU64" s="1280"/>
      <c r="AV64" s="1280"/>
      <c r="AW64" s="1280"/>
      <c r="AX64" s="1280"/>
      <c r="AY64" s="1280"/>
      <c r="AZ64" s="1280"/>
      <c r="BA64" s="1280"/>
      <c r="BB64" s="1280"/>
      <c r="BC64" s="1280"/>
      <c r="BD64" s="1280"/>
      <c r="BE64" s="1280"/>
      <c r="BF64" s="1280"/>
      <c r="BG64" s="1280"/>
      <c r="BH64" s="1280"/>
      <c r="BI64" s="1280"/>
      <c r="BJ64" s="1280"/>
      <c r="BK64" s="1280"/>
      <c r="BL64" s="1280"/>
      <c r="BM64" s="1280"/>
      <c r="BN64" s="1280"/>
      <c r="BO64" s="1280"/>
      <c r="BP64" s="1280"/>
      <c r="BQ64" s="1280"/>
      <c r="BR64" s="1280"/>
      <c r="BS64" s="1280"/>
      <c r="BT64" s="1280"/>
      <c r="BU64" s="1280"/>
      <c r="BV64" s="1280"/>
      <c r="BW64" s="1280"/>
      <c r="BX64" s="1280"/>
      <c r="BY64" s="1280"/>
      <c r="BZ64" s="1280"/>
      <c r="CA64" s="1280"/>
      <c r="CB64" s="1280"/>
      <c r="CC64" s="1280"/>
      <c r="CD64" s="1280"/>
      <c r="CE64" s="1280"/>
      <c r="CF64" s="1280"/>
      <c r="CG64" s="1280"/>
      <c r="CH64" s="1280"/>
      <c r="CI64" s="1280"/>
      <c r="CJ64" s="1280"/>
      <c r="CK64" s="1280"/>
      <c r="CL64" s="1280"/>
      <c r="CM64" s="1280"/>
      <c r="CN64" s="1280"/>
      <c r="CO64" s="1280"/>
      <c r="CP64" s="1280"/>
      <c r="CQ64" s="1280"/>
      <c r="CR64" s="1280"/>
      <c r="CS64" s="1280"/>
      <c r="CT64" s="1280"/>
      <c r="CU64" s="1280"/>
      <c r="CV64" s="1280"/>
      <c r="CW64" s="1280"/>
      <c r="CX64" s="1280"/>
      <c r="CY64" s="1280"/>
      <c r="CZ64" s="1280"/>
      <c r="DA64" s="1280"/>
      <c r="DB64" s="1280"/>
      <c r="DC64" s="1280"/>
      <c r="DD64" s="1280"/>
      <c r="DE64" s="1280"/>
      <c r="DF64" s="1280"/>
      <c r="DG64" s="1280"/>
      <c r="DH64" s="1280"/>
      <c r="DI64" s="1280"/>
      <c r="DJ64" s="1280"/>
      <c r="DK64" s="1280"/>
      <c r="DL64" s="1280"/>
      <c r="DM64" s="1280"/>
      <c r="DN64" s="1280"/>
      <c r="DO64" s="1280"/>
      <c r="DP64" s="1280"/>
      <c r="DQ64" s="1280"/>
      <c r="DR64" s="1280"/>
      <c r="DS64" s="1280"/>
      <c r="DT64" s="1280"/>
      <c r="DU64" s="1280"/>
      <c r="DV64" s="1280"/>
      <c r="DW64" s="1280"/>
      <c r="DX64" s="1280"/>
      <c r="DY64" s="1280"/>
      <c r="DZ64" s="1285"/>
    </row>
    <row r="65" spans="2:132" ht="15.75" customHeight="1">
      <c r="B65" s="1279"/>
      <c r="C65" s="1280"/>
      <c r="D65" s="1280"/>
      <c r="E65" s="1280"/>
      <c r="F65" s="1280"/>
      <c r="G65" s="1280"/>
      <c r="H65" s="1280"/>
      <c r="I65" s="1280"/>
      <c r="J65" s="1280"/>
      <c r="K65" s="1280"/>
      <c r="L65" s="1280"/>
      <c r="M65" s="1280"/>
      <c r="N65" s="1280"/>
      <c r="O65" s="1280"/>
      <c r="P65" s="1280"/>
      <c r="Q65" s="1280"/>
      <c r="R65" s="1280"/>
      <c r="S65" s="1280"/>
      <c r="T65" s="1280"/>
      <c r="U65" s="1280"/>
      <c r="V65" s="1280"/>
      <c r="W65" s="1280"/>
      <c r="X65" s="1280"/>
      <c r="Y65" s="1280"/>
      <c r="Z65" s="1280"/>
      <c r="AA65" s="1280"/>
      <c r="AB65" s="1280"/>
      <c r="AC65" s="1280"/>
      <c r="AD65" s="1280"/>
      <c r="AE65" s="1280"/>
      <c r="AF65" s="1280"/>
      <c r="AG65" s="1222" t="s">
        <v>22</v>
      </c>
      <c r="AH65" s="1280"/>
      <c r="AI65" s="1280"/>
      <c r="AJ65" s="1280"/>
      <c r="AK65" s="1280"/>
      <c r="AL65" s="1280"/>
      <c r="AM65" s="1280"/>
      <c r="AN65" s="1280"/>
      <c r="AO65" s="2607">
        <v>44117</v>
      </c>
      <c r="AP65" s="2608"/>
      <c r="AQ65" s="2608"/>
      <c r="AR65" s="2608"/>
      <c r="AS65" s="2608"/>
      <c r="AT65" s="2608"/>
      <c r="AU65" s="2608"/>
      <c r="AV65" s="2608"/>
      <c r="AW65" s="2608"/>
      <c r="AX65" s="2608"/>
      <c r="AY65" s="2608"/>
      <c r="AZ65" s="2608"/>
      <c r="BA65" s="2608"/>
      <c r="BB65" s="2608"/>
      <c r="BC65" s="2608"/>
      <c r="BD65" s="2608"/>
      <c r="BE65" s="2608"/>
      <c r="BF65" s="2608"/>
      <c r="BG65" s="2608"/>
      <c r="BH65" s="2608"/>
      <c r="BI65" s="2608"/>
      <c r="BJ65" s="2608"/>
      <c r="BK65" s="2608"/>
      <c r="BL65" s="2608"/>
      <c r="BM65" s="2608"/>
      <c r="BN65" s="2608"/>
      <c r="BO65" s="2608"/>
      <c r="BP65" s="2608"/>
      <c r="BQ65" s="2608"/>
      <c r="BR65" s="2608"/>
      <c r="BS65" s="2608"/>
      <c r="BT65" s="2608"/>
      <c r="BU65" s="2608"/>
      <c r="BV65" s="2608"/>
      <c r="BW65" s="2608"/>
      <c r="BX65" s="2608"/>
      <c r="BY65" s="2608"/>
      <c r="BZ65" s="2608"/>
      <c r="CA65" s="2608"/>
      <c r="CB65" s="2608"/>
      <c r="CC65" s="2608"/>
      <c r="CD65" s="2608"/>
      <c r="CE65" s="2608"/>
      <c r="CF65" s="2608"/>
      <c r="CG65" s="2608"/>
      <c r="CH65" s="2608"/>
      <c r="CI65" s="2608"/>
      <c r="CJ65" s="2608"/>
      <c r="CK65" s="2608"/>
      <c r="CL65" s="2608"/>
      <c r="CM65" s="2608"/>
      <c r="CN65" s="2608"/>
      <c r="CO65" s="2608"/>
      <c r="CP65" s="2608"/>
      <c r="CQ65" s="2608"/>
      <c r="CR65" s="2608"/>
      <c r="CS65" s="2608"/>
      <c r="CT65" s="2608"/>
      <c r="CU65" s="2608"/>
      <c r="CV65" s="2608"/>
      <c r="CW65" s="2608"/>
      <c r="CX65" s="2608"/>
      <c r="CY65" s="2608"/>
      <c r="CZ65" s="2608"/>
      <c r="DA65" s="2608"/>
      <c r="DB65" s="2608"/>
      <c r="DC65" s="2608"/>
      <c r="DD65" s="2608"/>
      <c r="DE65" s="1280"/>
      <c r="DF65" s="1280"/>
      <c r="DG65" s="1280"/>
      <c r="DH65" s="1280"/>
      <c r="DI65" s="1280"/>
      <c r="DJ65" s="1280"/>
      <c r="DK65" s="1280"/>
      <c r="DL65" s="1280"/>
      <c r="DM65" s="1280"/>
      <c r="DN65" s="1280"/>
      <c r="DO65" s="1280"/>
      <c r="DP65" s="1280"/>
      <c r="DQ65" s="1280"/>
      <c r="DR65" s="1280"/>
      <c r="DS65" s="1280"/>
      <c r="DT65" s="1280"/>
      <c r="DU65" s="1280"/>
      <c r="DV65" s="1280"/>
      <c r="DW65" s="1280"/>
      <c r="DX65" s="1280"/>
      <c r="DY65" s="1280"/>
      <c r="DZ65" s="1285"/>
    </row>
    <row r="66" spans="2:132" ht="10.5" customHeight="1">
      <c r="B66" s="1279"/>
      <c r="C66" s="1280"/>
      <c r="D66" s="1280"/>
      <c r="E66" s="1280"/>
      <c r="F66" s="1280"/>
      <c r="G66" s="1280"/>
      <c r="H66" s="1280"/>
      <c r="I66" s="1280"/>
      <c r="J66" s="1280"/>
      <c r="K66" s="1280"/>
      <c r="L66" s="1280"/>
      <c r="M66" s="1280"/>
      <c r="N66" s="1280"/>
      <c r="O66" s="1280"/>
      <c r="P66" s="1280"/>
      <c r="Q66" s="1280"/>
      <c r="R66" s="1280"/>
      <c r="S66" s="1280"/>
      <c r="T66" s="1280"/>
      <c r="U66" s="1280"/>
      <c r="V66" s="1280"/>
      <c r="W66" s="1280"/>
      <c r="X66" s="1280"/>
      <c r="Y66" s="1280"/>
      <c r="Z66" s="1280"/>
      <c r="AA66" s="1280"/>
      <c r="AB66" s="1280"/>
      <c r="AC66" s="1280"/>
      <c r="AD66" s="1280"/>
      <c r="AE66" s="1280"/>
      <c r="AF66" s="1280"/>
      <c r="AG66" s="1280"/>
      <c r="AH66" s="1280"/>
      <c r="AI66" s="1222"/>
      <c r="AJ66" s="1280"/>
      <c r="AK66" s="1280"/>
      <c r="AL66" s="1280"/>
      <c r="AM66" s="1280"/>
      <c r="AN66" s="1280"/>
      <c r="AO66" s="1280"/>
      <c r="AP66" s="1280"/>
      <c r="AQ66" s="1280"/>
      <c r="AR66" s="1280"/>
      <c r="AS66" s="1280"/>
      <c r="AT66" s="1280"/>
      <c r="AU66" s="1280"/>
      <c r="AV66" s="1280"/>
      <c r="AW66" s="1280"/>
      <c r="AX66" s="1280"/>
      <c r="AY66" s="1280"/>
      <c r="AZ66" s="1280"/>
      <c r="BA66" s="1280"/>
      <c r="BB66" s="1280"/>
      <c r="BC66" s="1280"/>
      <c r="BD66" s="1280"/>
      <c r="BE66" s="1280"/>
      <c r="BF66" s="1280"/>
      <c r="BG66" s="1280"/>
      <c r="BH66" s="1280"/>
      <c r="BI66" s="1280"/>
      <c r="BJ66" s="1280"/>
      <c r="BK66" s="1280"/>
      <c r="BL66" s="1280"/>
      <c r="BM66" s="1280"/>
      <c r="BN66" s="1280"/>
      <c r="BO66" s="1280"/>
      <c r="BP66" s="1280"/>
      <c r="BQ66" s="1280"/>
      <c r="BR66" s="1280"/>
      <c r="BS66" s="1280"/>
      <c r="BT66" s="1280"/>
      <c r="BU66" s="1280"/>
      <c r="BV66" s="1280"/>
      <c r="BW66" s="1280"/>
      <c r="BX66" s="1280"/>
      <c r="BY66" s="1280"/>
      <c r="BZ66" s="1280"/>
      <c r="CA66" s="1280"/>
      <c r="CB66" s="1280"/>
      <c r="CC66" s="1280"/>
      <c r="CD66" s="1280"/>
      <c r="CE66" s="1280"/>
      <c r="CF66" s="1280"/>
      <c r="CG66" s="1280"/>
      <c r="CH66" s="1280"/>
      <c r="CI66" s="1280"/>
      <c r="CJ66" s="1280"/>
      <c r="CK66" s="1280"/>
      <c r="CL66" s="1280"/>
      <c r="CM66" s="1280"/>
      <c r="CN66" s="1280"/>
      <c r="CO66" s="1280"/>
      <c r="CP66" s="1280"/>
      <c r="CQ66" s="1280"/>
      <c r="CR66" s="1280"/>
      <c r="CS66" s="1280"/>
      <c r="CT66" s="1280"/>
      <c r="CU66" s="1280"/>
      <c r="CV66" s="1280"/>
      <c r="CW66" s="1280"/>
      <c r="CX66" s="1280"/>
      <c r="CY66" s="1280"/>
      <c r="CZ66" s="1280"/>
      <c r="DA66" s="1280"/>
      <c r="DB66" s="1280"/>
      <c r="DC66" s="1280"/>
      <c r="DD66" s="1280"/>
      <c r="DE66" s="1280"/>
      <c r="DF66" s="1280"/>
      <c r="DG66" s="1280"/>
      <c r="DH66" s="1280"/>
      <c r="DI66" s="1280"/>
      <c r="DJ66" s="1280"/>
      <c r="DK66" s="1280"/>
      <c r="DL66" s="1280"/>
      <c r="DM66" s="1280"/>
      <c r="DN66" s="1280"/>
      <c r="DO66" s="1280"/>
      <c r="DP66" s="1280"/>
      <c r="DQ66" s="1280"/>
      <c r="DR66" s="1280"/>
      <c r="DS66" s="1280"/>
      <c r="DT66" s="1280"/>
      <c r="DU66" s="1280"/>
      <c r="DV66" s="1280"/>
      <c r="DW66" s="1280"/>
      <c r="DX66" s="1280"/>
      <c r="DY66" s="1280"/>
      <c r="DZ66" s="1285"/>
    </row>
    <row r="67" spans="2:132" ht="10.5" customHeight="1">
      <c r="B67" s="1279"/>
      <c r="C67" s="1280"/>
      <c r="D67" s="1280"/>
      <c r="E67" s="1280"/>
      <c r="F67" s="1280"/>
      <c r="G67" s="1280"/>
      <c r="H67" s="1280"/>
      <c r="I67" s="1280"/>
      <c r="J67" s="1280"/>
      <c r="K67" s="1280"/>
      <c r="L67" s="1280"/>
      <c r="M67" s="1280"/>
      <c r="N67" s="1280"/>
      <c r="O67" s="1280"/>
      <c r="P67" s="1280"/>
      <c r="Q67" s="1280"/>
      <c r="R67" s="1280"/>
      <c r="S67" s="1280"/>
      <c r="T67" s="1280"/>
      <c r="U67" s="1280"/>
      <c r="V67" s="1280"/>
      <c r="W67" s="1280"/>
      <c r="X67" s="1280"/>
      <c r="Y67" s="1280"/>
      <c r="Z67" s="1280"/>
      <c r="AA67" s="1280"/>
      <c r="AB67" s="1280"/>
      <c r="AC67" s="1280"/>
      <c r="AD67" s="1280"/>
      <c r="AE67" s="1280"/>
      <c r="AF67" s="1280"/>
      <c r="AG67" s="1280"/>
      <c r="AH67" s="1280"/>
      <c r="AI67" s="1222"/>
      <c r="AJ67" s="1280"/>
      <c r="AK67" s="1280"/>
      <c r="AL67" s="1280"/>
      <c r="AM67" s="1280"/>
      <c r="AN67" s="1280"/>
      <c r="AO67" s="1280"/>
      <c r="AP67" s="1280"/>
      <c r="AQ67" s="1280"/>
      <c r="AR67" s="1280"/>
      <c r="AS67" s="1280"/>
      <c r="AT67" s="1280"/>
      <c r="AU67" s="1280"/>
      <c r="AV67" s="1280"/>
      <c r="AW67" s="1280"/>
      <c r="AX67" s="1280"/>
      <c r="AY67" s="1280"/>
      <c r="AZ67" s="1280"/>
      <c r="BA67" s="1280"/>
      <c r="BB67" s="1280"/>
      <c r="BC67" s="1280"/>
      <c r="BD67" s="1280"/>
      <c r="BE67" s="1280"/>
      <c r="BF67" s="1280"/>
      <c r="BG67" s="1280"/>
      <c r="BH67" s="1280"/>
      <c r="BI67" s="1280"/>
      <c r="BJ67" s="1280"/>
      <c r="BK67" s="1280"/>
      <c r="BL67" s="1280"/>
      <c r="BM67" s="1280"/>
      <c r="BN67" s="1280"/>
      <c r="BO67" s="1280"/>
      <c r="BP67" s="1280"/>
      <c r="BQ67" s="1280"/>
      <c r="BR67" s="1280"/>
      <c r="BS67" s="1280"/>
      <c r="BT67" s="1280"/>
      <c r="BU67" s="1280"/>
      <c r="BV67" s="1280"/>
      <c r="BW67" s="1280"/>
      <c r="BX67" s="1280"/>
      <c r="BY67" s="1280"/>
      <c r="BZ67" s="1280"/>
      <c r="CA67" s="1280"/>
      <c r="CB67" s="1280"/>
      <c r="CC67" s="1280"/>
      <c r="CD67" s="1280"/>
      <c r="CE67" s="1280"/>
      <c r="CF67" s="1280"/>
      <c r="CG67" s="1280"/>
      <c r="CH67" s="1280"/>
      <c r="CI67" s="1280"/>
      <c r="CJ67" s="1280"/>
      <c r="CK67" s="1280"/>
      <c r="CL67" s="1280"/>
      <c r="CM67" s="1280"/>
      <c r="CN67" s="1280"/>
      <c r="CO67" s="1280"/>
      <c r="CP67" s="1280"/>
      <c r="CQ67" s="1280"/>
      <c r="CR67" s="1280"/>
      <c r="CS67" s="1280"/>
      <c r="CT67" s="1280"/>
      <c r="CU67" s="1280"/>
      <c r="CV67" s="1280"/>
      <c r="CW67" s="1280"/>
      <c r="CX67" s="1280"/>
      <c r="CY67" s="1280"/>
      <c r="CZ67" s="1280"/>
      <c r="DA67" s="1280"/>
      <c r="DB67" s="1280"/>
      <c r="DC67" s="1280"/>
      <c r="DD67" s="1280"/>
      <c r="DE67" s="1280"/>
      <c r="DF67" s="1280"/>
      <c r="DG67" s="1280"/>
      <c r="DH67" s="1280"/>
      <c r="DI67" s="1280"/>
      <c r="DJ67" s="1280"/>
      <c r="DK67" s="1280"/>
      <c r="DL67" s="1280"/>
      <c r="DM67" s="1280"/>
      <c r="DN67" s="1280"/>
      <c r="DO67" s="1280"/>
      <c r="DP67" s="1280"/>
      <c r="DQ67" s="1280"/>
      <c r="DR67" s="1280"/>
      <c r="DS67" s="1280"/>
      <c r="DT67" s="1280"/>
      <c r="DU67" s="1280"/>
      <c r="DV67" s="1280"/>
      <c r="DW67" s="1280"/>
      <c r="DX67" s="1280"/>
      <c r="DY67" s="1280"/>
      <c r="DZ67" s="1285"/>
    </row>
    <row r="68" spans="2:132" ht="15">
      <c r="B68" s="1279"/>
      <c r="C68" s="1280"/>
      <c r="D68" s="1280"/>
      <c r="E68" s="1280"/>
      <c r="F68" s="1280"/>
      <c r="G68" s="1280"/>
      <c r="H68" s="1280"/>
      <c r="I68" s="1280"/>
      <c r="J68" s="1280"/>
      <c r="K68" s="1280"/>
      <c r="L68" s="1280"/>
      <c r="M68" s="1280"/>
      <c r="N68" s="1280"/>
      <c r="O68" s="1280"/>
      <c r="P68" s="1280"/>
      <c r="Q68" s="1280"/>
      <c r="R68" s="1280"/>
      <c r="S68" s="1280"/>
      <c r="T68" s="1280"/>
      <c r="U68" s="1280"/>
      <c r="V68" s="1280"/>
      <c r="W68" s="1280"/>
      <c r="X68" s="1280"/>
      <c r="Y68" s="1280"/>
      <c r="Z68" s="1280"/>
      <c r="AA68" s="1280"/>
      <c r="AB68" s="1280"/>
      <c r="AC68" s="1280"/>
      <c r="AD68" s="1280"/>
      <c r="AE68" s="1280"/>
      <c r="AF68" s="1280"/>
      <c r="AG68" s="1280"/>
      <c r="AH68" s="1280"/>
      <c r="AI68" s="1222"/>
      <c r="AJ68" s="1280"/>
      <c r="AK68" s="1280"/>
      <c r="AL68" s="1280"/>
      <c r="AM68" s="1280"/>
      <c r="AN68" s="1331" t="s">
        <v>47</v>
      </c>
      <c r="AO68" s="2608" t="s">
        <v>95</v>
      </c>
      <c r="AP68" s="2608"/>
      <c r="AQ68" s="2608"/>
      <c r="AR68" s="2608"/>
      <c r="AS68" s="2608"/>
      <c r="AT68" s="2608"/>
      <c r="AU68" s="2608"/>
      <c r="AV68" s="2608"/>
      <c r="AW68" s="2608"/>
      <c r="AX68" s="2608"/>
      <c r="AY68" s="2608"/>
      <c r="AZ68" s="2608"/>
      <c r="BA68" s="2608"/>
      <c r="BB68" s="2608"/>
      <c r="BC68" s="2608"/>
      <c r="BD68" s="2608"/>
      <c r="BE68" s="2608"/>
      <c r="BF68" s="2608"/>
      <c r="BG68" s="2608"/>
      <c r="BH68" s="2608"/>
      <c r="BI68" s="2608"/>
      <c r="BJ68" s="2608"/>
      <c r="BK68" s="2608"/>
      <c r="BL68" s="2608"/>
      <c r="BM68" s="2608"/>
      <c r="BN68" s="2608"/>
      <c r="BO68" s="2608"/>
      <c r="BP68" s="2608"/>
      <c r="BQ68" s="2608"/>
      <c r="BR68" s="2608"/>
      <c r="BS68" s="2608"/>
      <c r="BT68" s="2608"/>
      <c r="BU68" s="2608"/>
      <c r="BV68" s="2608"/>
      <c r="BW68" s="2608"/>
      <c r="BX68" s="2608"/>
      <c r="BY68" s="2608"/>
      <c r="BZ68" s="2608"/>
      <c r="CA68" s="2608"/>
      <c r="CB68" s="2608"/>
      <c r="CC68" s="2608"/>
      <c r="CD68" s="2608"/>
      <c r="CE68" s="2608"/>
      <c r="CF68" s="2608"/>
      <c r="CG68" s="2608"/>
      <c r="CH68" s="2608"/>
      <c r="CI68" s="2608"/>
      <c r="CJ68" s="2608"/>
      <c r="CK68" s="2608"/>
      <c r="CL68" s="2608"/>
      <c r="CM68" s="2608"/>
      <c r="CN68" s="2608"/>
      <c r="CO68" s="2608"/>
      <c r="CP68" s="2608"/>
      <c r="CQ68" s="2608"/>
      <c r="CR68" s="2608"/>
      <c r="CS68" s="2608"/>
      <c r="CT68" s="2608"/>
      <c r="CU68" s="2608"/>
      <c r="CV68" s="2608"/>
      <c r="CW68" s="2608"/>
      <c r="CX68" s="2608"/>
      <c r="CY68" s="2608"/>
      <c r="CZ68" s="2608"/>
      <c r="DA68" s="2608"/>
      <c r="DB68" s="2608"/>
      <c r="DC68" s="2608"/>
      <c r="DD68" s="2608"/>
      <c r="DE68" s="1280"/>
      <c r="DF68" s="1280"/>
      <c r="DG68" s="1280"/>
      <c r="DH68" s="1280"/>
      <c r="DI68" s="1280"/>
      <c r="DJ68" s="1280"/>
      <c r="DK68" s="1280"/>
      <c r="DL68" s="1280"/>
      <c r="DM68" s="1280"/>
      <c r="DN68" s="1280"/>
      <c r="DO68" s="1280"/>
      <c r="DP68" s="1280"/>
      <c r="DQ68" s="1280"/>
      <c r="DR68" s="1280"/>
      <c r="DS68" s="1280"/>
      <c r="DT68" s="1280"/>
      <c r="DU68" s="1280"/>
      <c r="DV68" s="1280"/>
      <c r="DW68" s="1280"/>
      <c r="DX68" s="1280"/>
      <c r="DY68" s="1280"/>
      <c r="DZ68" s="1285"/>
    </row>
    <row r="69" spans="2:132" ht="17.25" customHeight="1">
      <c r="B69" s="1279"/>
      <c r="C69" s="1280"/>
      <c r="D69" s="1280"/>
      <c r="E69" s="1280"/>
      <c r="F69" s="1280"/>
      <c r="G69" s="1280"/>
      <c r="H69" s="1280"/>
      <c r="I69" s="1280"/>
      <c r="J69" s="1280"/>
      <c r="K69" s="1280"/>
      <c r="L69" s="1280"/>
      <c r="M69" s="1280"/>
      <c r="N69" s="1280"/>
      <c r="O69" s="1280"/>
      <c r="P69" s="1280"/>
      <c r="Q69" s="1280"/>
      <c r="R69" s="1280"/>
      <c r="S69" s="1280"/>
      <c r="T69" s="1280"/>
      <c r="U69" s="1280"/>
      <c r="V69" s="1280"/>
      <c r="W69" s="1280"/>
      <c r="X69" s="1280"/>
      <c r="Y69" s="1280"/>
      <c r="Z69" s="1280"/>
      <c r="AA69" s="1280"/>
      <c r="AB69" s="1280"/>
      <c r="AC69" s="1280"/>
      <c r="AD69" s="1280"/>
      <c r="AE69" s="1280"/>
      <c r="AF69" s="1280"/>
      <c r="AG69" s="1280"/>
      <c r="AH69" s="1280"/>
      <c r="AI69" s="1222"/>
      <c r="AJ69" s="1280"/>
      <c r="AK69" s="1280"/>
      <c r="AL69" s="1280"/>
      <c r="AM69" s="1280"/>
      <c r="AN69" s="1280"/>
      <c r="AO69" s="2609" t="s">
        <v>299</v>
      </c>
      <c r="AP69" s="2609"/>
      <c r="AQ69" s="2609"/>
      <c r="AR69" s="2609"/>
      <c r="AS69" s="2609"/>
      <c r="AT69" s="2609"/>
      <c r="AU69" s="2609"/>
      <c r="AV69" s="2609"/>
      <c r="AW69" s="2609"/>
      <c r="AX69" s="2609"/>
      <c r="AY69" s="2609"/>
      <c r="AZ69" s="2609"/>
      <c r="BA69" s="2609"/>
      <c r="BB69" s="2609"/>
      <c r="BC69" s="2609"/>
      <c r="BD69" s="2609"/>
      <c r="BE69" s="2609"/>
      <c r="BF69" s="2609"/>
      <c r="BG69" s="2609"/>
      <c r="BH69" s="2609"/>
      <c r="BI69" s="2609"/>
      <c r="BJ69" s="2609"/>
      <c r="BK69" s="2609"/>
      <c r="BL69" s="2609"/>
      <c r="BM69" s="2609"/>
      <c r="BN69" s="2609"/>
      <c r="BO69" s="2609"/>
      <c r="BP69" s="2609"/>
      <c r="BQ69" s="2609"/>
      <c r="BR69" s="2609"/>
      <c r="BS69" s="2609"/>
      <c r="BT69" s="2609"/>
      <c r="BU69" s="2609"/>
      <c r="BV69" s="2609"/>
      <c r="BW69" s="2609"/>
      <c r="BX69" s="2609"/>
      <c r="BY69" s="2609"/>
      <c r="BZ69" s="2609"/>
      <c r="CA69" s="2609"/>
      <c r="CB69" s="2609"/>
      <c r="CC69" s="2609"/>
      <c r="CD69" s="2609"/>
      <c r="CE69" s="2609"/>
      <c r="CF69" s="2609"/>
      <c r="CG69" s="2609"/>
      <c r="CH69" s="2609"/>
      <c r="CI69" s="2609"/>
      <c r="CJ69" s="2609"/>
      <c r="CK69" s="2609"/>
      <c r="CL69" s="2609"/>
      <c r="CM69" s="2609"/>
      <c r="CN69" s="2609"/>
      <c r="CO69" s="2609"/>
      <c r="CP69" s="2609"/>
      <c r="CQ69" s="2609"/>
      <c r="CR69" s="2609"/>
      <c r="CS69" s="2609"/>
      <c r="CT69" s="2609"/>
      <c r="CU69" s="2609"/>
      <c r="CV69" s="2609"/>
      <c r="CW69" s="2609"/>
      <c r="CX69" s="2609"/>
      <c r="CY69" s="2609"/>
      <c r="CZ69" s="2609"/>
      <c r="DA69" s="2609"/>
      <c r="DB69" s="2609"/>
      <c r="DC69" s="2609"/>
      <c r="DD69" s="2609"/>
      <c r="DE69" s="1280"/>
      <c r="DF69" s="1280"/>
      <c r="DG69" s="1280"/>
      <c r="DH69" s="1280"/>
      <c r="DI69" s="1280"/>
      <c r="DJ69" s="1280"/>
      <c r="DK69" s="1280"/>
      <c r="DL69" s="1280"/>
      <c r="DM69" s="1280"/>
      <c r="DN69" s="1280"/>
      <c r="DO69" s="1280"/>
      <c r="DP69" s="1280"/>
      <c r="DQ69" s="1280"/>
      <c r="DR69" s="1280"/>
      <c r="DS69" s="1280"/>
      <c r="DT69" s="1280"/>
      <c r="DU69" s="1280"/>
      <c r="DV69" s="1280"/>
      <c r="DW69" s="1280"/>
      <c r="DX69" s="1280"/>
      <c r="DY69" s="1280"/>
      <c r="DZ69" s="1285"/>
    </row>
    <row r="70" spans="2:132" ht="10.5" customHeight="1">
      <c r="B70" s="1279"/>
      <c r="C70" s="1280"/>
      <c r="D70" s="1280"/>
      <c r="E70" s="1280"/>
      <c r="F70" s="1280"/>
      <c r="G70" s="1280"/>
      <c r="H70" s="1280"/>
      <c r="I70" s="1280"/>
      <c r="J70" s="1280"/>
      <c r="K70" s="1280"/>
      <c r="L70" s="1280"/>
      <c r="M70" s="1280"/>
      <c r="N70" s="1280"/>
      <c r="O70" s="1280"/>
      <c r="P70" s="1280"/>
      <c r="Q70" s="1280"/>
      <c r="R70" s="1280"/>
      <c r="S70" s="1280"/>
      <c r="T70" s="1280"/>
      <c r="U70" s="1280"/>
      <c r="V70" s="1280"/>
      <c r="W70" s="1280"/>
      <c r="X70" s="1280"/>
      <c r="Y70" s="1280"/>
      <c r="Z70" s="1280"/>
      <c r="AA70" s="1280"/>
      <c r="AB70" s="1280"/>
      <c r="AC70" s="1280"/>
      <c r="AD70" s="1280"/>
      <c r="AE70" s="1280"/>
      <c r="AF70" s="1280"/>
      <c r="AG70" s="1280"/>
      <c r="AH70" s="1280"/>
      <c r="AI70" s="1222"/>
      <c r="AJ70" s="1280"/>
      <c r="AK70" s="1280"/>
      <c r="AL70" s="1280"/>
      <c r="AM70" s="1280"/>
      <c r="AN70" s="1280"/>
      <c r="AO70" s="1280"/>
      <c r="AP70" s="1280"/>
      <c r="AQ70" s="1280"/>
      <c r="AR70" s="1280"/>
      <c r="AS70" s="1280"/>
      <c r="AT70" s="1280"/>
      <c r="AU70" s="1280"/>
      <c r="AV70" s="1280"/>
      <c r="AW70" s="1280"/>
      <c r="AX70" s="1280"/>
      <c r="AY70" s="1280"/>
      <c r="AZ70" s="1280"/>
      <c r="BA70" s="1280"/>
      <c r="BB70" s="1280"/>
      <c r="BC70" s="1280"/>
      <c r="BD70" s="1280"/>
      <c r="BE70" s="1280"/>
      <c r="BF70" s="1280"/>
      <c r="BG70" s="1280"/>
      <c r="BH70" s="1280"/>
      <c r="BI70" s="1280"/>
      <c r="BJ70" s="1280"/>
      <c r="BK70" s="1280"/>
      <c r="BL70" s="1280"/>
      <c r="BM70" s="1280"/>
      <c r="BN70" s="1280"/>
      <c r="BO70" s="1280"/>
      <c r="BP70" s="1280"/>
      <c r="BQ70" s="1280"/>
      <c r="BR70" s="1280"/>
      <c r="BS70" s="1280"/>
      <c r="BT70" s="1280"/>
      <c r="BU70" s="1280"/>
      <c r="BV70" s="1280"/>
      <c r="BW70" s="1280"/>
      <c r="BX70" s="1280"/>
      <c r="BY70" s="1280"/>
      <c r="BZ70" s="1280"/>
      <c r="CA70" s="1280"/>
      <c r="CB70" s="1280"/>
      <c r="CC70" s="1280"/>
      <c r="CD70" s="1280"/>
      <c r="CE70" s="1280"/>
      <c r="CF70" s="1280"/>
      <c r="CG70" s="1280"/>
      <c r="CH70" s="1280"/>
      <c r="CI70" s="1280"/>
      <c r="CJ70" s="1280"/>
      <c r="CK70" s="1280"/>
      <c r="CL70" s="1280"/>
      <c r="CM70" s="1280"/>
      <c r="CN70" s="1280"/>
      <c r="CO70" s="1280"/>
      <c r="CP70" s="1280"/>
      <c r="CQ70" s="1280"/>
      <c r="CR70" s="1280"/>
      <c r="CS70" s="1280"/>
      <c r="CT70" s="1280"/>
      <c r="CU70" s="1280"/>
      <c r="CV70" s="1280"/>
      <c r="CW70" s="1280"/>
      <c r="CX70" s="1280"/>
      <c r="CY70" s="1280"/>
      <c r="CZ70" s="1280"/>
      <c r="DA70" s="1280"/>
      <c r="DB70" s="1280"/>
      <c r="DC70" s="1280"/>
      <c r="DD70" s="1280"/>
      <c r="DE70" s="1280"/>
      <c r="DF70" s="1280"/>
      <c r="DG70" s="1280"/>
      <c r="DH70" s="1280"/>
      <c r="DI70" s="1280"/>
      <c r="DJ70" s="1280"/>
      <c r="DK70" s="1280"/>
      <c r="DL70" s="1280"/>
      <c r="DM70" s="1280"/>
      <c r="DN70" s="1280"/>
      <c r="DO70" s="1280"/>
      <c r="DP70" s="1280"/>
      <c r="DQ70" s="1280"/>
      <c r="DR70" s="1280"/>
      <c r="DS70" s="1280"/>
      <c r="DT70" s="1280"/>
      <c r="DU70" s="1280"/>
      <c r="DV70" s="1280"/>
      <c r="DW70" s="1280"/>
      <c r="DX70" s="1280"/>
      <c r="DY70" s="1280"/>
      <c r="DZ70" s="1285"/>
    </row>
    <row r="71" spans="2:132" ht="15">
      <c r="B71" s="1279"/>
      <c r="C71" s="1280"/>
      <c r="D71" s="1280"/>
      <c r="E71" s="1280"/>
      <c r="F71" s="1280"/>
      <c r="G71" s="1280"/>
      <c r="H71" s="1280"/>
      <c r="I71" s="1280"/>
      <c r="J71" s="1280"/>
      <c r="K71" s="1280"/>
      <c r="L71" s="1280"/>
      <c r="M71" s="1280"/>
      <c r="N71" s="1222" t="s">
        <v>39</v>
      </c>
      <c r="O71" s="1280"/>
      <c r="P71" s="1280"/>
      <c r="Q71" s="1280"/>
      <c r="R71" s="1280"/>
      <c r="S71" s="1280"/>
      <c r="T71" s="1280"/>
      <c r="U71" s="1280"/>
      <c r="V71" s="1280"/>
      <c r="W71" s="1280"/>
      <c r="X71" s="1280"/>
      <c r="Y71" s="1280"/>
      <c r="Z71" s="1280"/>
      <c r="AA71" s="1280"/>
      <c r="AB71" s="1280"/>
      <c r="AC71" s="1280"/>
      <c r="AD71" s="1280"/>
      <c r="AE71" s="1280"/>
      <c r="AF71" s="1280"/>
      <c r="AG71" s="1280"/>
      <c r="AH71" s="1280"/>
      <c r="AI71" s="1280"/>
      <c r="AJ71" s="1280"/>
      <c r="AK71" s="1280"/>
      <c r="AL71" s="1280"/>
      <c r="AM71" s="1280"/>
      <c r="AN71" s="1280"/>
      <c r="AO71" s="2608" t="s">
        <v>781</v>
      </c>
      <c r="AP71" s="2608"/>
      <c r="AQ71" s="2608"/>
      <c r="AR71" s="2608"/>
      <c r="AS71" s="2608"/>
      <c r="AT71" s="2608"/>
      <c r="AU71" s="2608"/>
      <c r="AV71" s="2608"/>
      <c r="AW71" s="2608"/>
      <c r="AX71" s="2608"/>
      <c r="AY71" s="2608"/>
      <c r="AZ71" s="2608"/>
      <c r="BA71" s="2608"/>
      <c r="BB71" s="2608"/>
      <c r="BC71" s="2608"/>
      <c r="BD71" s="2608"/>
      <c r="BE71" s="2608"/>
      <c r="BF71" s="2608"/>
      <c r="BG71" s="2608"/>
      <c r="BH71" s="2608"/>
      <c r="BI71" s="2608"/>
      <c r="BJ71" s="2608"/>
      <c r="BK71" s="2608"/>
      <c r="BL71" s="2608"/>
      <c r="BM71" s="2608"/>
      <c r="BN71" s="2608"/>
      <c r="BO71" s="2608"/>
      <c r="BP71" s="2608"/>
      <c r="BQ71" s="2608"/>
      <c r="BR71" s="2608"/>
      <c r="BS71" s="2608"/>
      <c r="BT71" s="2608"/>
      <c r="BU71" s="2608"/>
      <c r="BV71" s="2608"/>
      <c r="BW71" s="2608"/>
      <c r="BX71" s="2608"/>
      <c r="BY71" s="2608"/>
      <c r="BZ71" s="2608"/>
      <c r="CA71" s="2608"/>
      <c r="CB71" s="2608"/>
      <c r="CC71" s="2608"/>
      <c r="CD71" s="2608"/>
      <c r="CE71" s="2608"/>
      <c r="CF71" s="2608"/>
      <c r="CG71" s="2608"/>
      <c r="CH71" s="2608"/>
      <c r="CI71" s="2608"/>
      <c r="CJ71" s="2608"/>
      <c r="CK71" s="2608"/>
      <c r="CL71" s="2608"/>
      <c r="CM71" s="2608"/>
      <c r="CN71" s="2608"/>
      <c r="CO71" s="2608"/>
      <c r="CP71" s="2608"/>
      <c r="CQ71" s="2608"/>
      <c r="CR71" s="2608"/>
      <c r="CS71" s="2608"/>
      <c r="CT71" s="2608"/>
      <c r="CU71" s="2608"/>
      <c r="CV71" s="2608"/>
      <c r="CW71" s="2608"/>
      <c r="CX71" s="2608"/>
      <c r="CY71" s="2608"/>
      <c r="CZ71" s="2608"/>
      <c r="DA71" s="2608"/>
      <c r="DB71" s="2608"/>
      <c r="DC71" s="2608"/>
      <c r="DD71" s="2608"/>
      <c r="DE71" s="1280"/>
      <c r="DF71" s="1280"/>
      <c r="DG71" s="1280"/>
      <c r="DH71" s="1280"/>
      <c r="DI71" s="1280"/>
      <c r="DJ71" s="1280"/>
      <c r="DK71" s="1280"/>
      <c r="DL71" s="1280"/>
      <c r="DM71" s="1280"/>
      <c r="DN71" s="1280"/>
      <c r="DO71" s="1280"/>
      <c r="DP71" s="1280"/>
      <c r="DQ71" s="1280"/>
      <c r="DR71" s="1280"/>
      <c r="DS71" s="1280"/>
      <c r="DT71" s="1280"/>
      <c r="DU71" s="1280"/>
      <c r="DV71" s="1280"/>
      <c r="DW71" s="1280"/>
      <c r="DX71" s="1280"/>
      <c r="DY71" s="1280"/>
      <c r="DZ71" s="1285"/>
    </row>
    <row r="72" spans="2:132">
      <c r="B72" s="1279"/>
      <c r="C72" s="1280"/>
      <c r="D72" s="1280"/>
      <c r="E72" s="1280"/>
      <c r="F72" s="1280"/>
      <c r="G72" s="1280"/>
      <c r="H72" s="1280"/>
      <c r="I72" s="1280"/>
      <c r="J72" s="1280"/>
      <c r="K72" s="1280"/>
      <c r="L72" s="1280"/>
      <c r="M72" s="1280"/>
      <c r="N72" s="1280"/>
      <c r="O72" s="1280"/>
      <c r="P72" s="1280"/>
      <c r="Q72" s="1280"/>
      <c r="R72" s="1280"/>
      <c r="S72" s="1280"/>
      <c r="T72" s="1280"/>
      <c r="U72" s="1280"/>
      <c r="V72" s="1280"/>
      <c r="W72" s="1280"/>
      <c r="X72" s="1280"/>
      <c r="Y72" s="1280"/>
      <c r="Z72" s="1280"/>
      <c r="AA72" s="1280"/>
      <c r="AB72" s="1280"/>
      <c r="AC72" s="1280"/>
      <c r="AD72" s="1280"/>
      <c r="AE72" s="1280"/>
      <c r="AF72" s="1280"/>
      <c r="AG72" s="1280"/>
      <c r="AH72" s="1280"/>
      <c r="AI72" s="1280"/>
      <c r="AJ72" s="1280"/>
      <c r="AK72" s="1280"/>
      <c r="AL72" s="1280"/>
      <c r="AM72" s="1280"/>
      <c r="AN72" s="1280"/>
      <c r="AO72" s="1330"/>
      <c r="AP72" s="1330"/>
      <c r="AQ72" s="1330"/>
      <c r="AR72" s="1330"/>
      <c r="AS72" s="1330"/>
      <c r="AT72" s="1330"/>
      <c r="AU72" s="1330"/>
      <c r="AV72" s="1330"/>
      <c r="AW72" s="1330"/>
      <c r="AX72" s="1330"/>
      <c r="AY72" s="1330"/>
      <c r="AZ72" s="1330"/>
      <c r="BA72" s="1330"/>
      <c r="BB72" s="1330"/>
      <c r="BC72" s="1330"/>
      <c r="BD72" s="1330"/>
      <c r="BE72" s="1330"/>
      <c r="BF72" s="1330"/>
      <c r="BG72" s="1330"/>
      <c r="BH72" s="1330"/>
      <c r="BI72" s="1330"/>
      <c r="BJ72" s="1330"/>
      <c r="BK72" s="1330"/>
      <c r="BL72" s="1330"/>
      <c r="BM72" s="1330"/>
      <c r="BN72" s="1330"/>
      <c r="BO72" s="1330"/>
      <c r="BP72" s="1330"/>
      <c r="BQ72" s="1330"/>
      <c r="BR72" s="1330"/>
      <c r="BS72" s="1330"/>
      <c r="BT72" s="1330"/>
      <c r="BU72" s="1330"/>
      <c r="BV72" s="1330"/>
      <c r="BW72" s="1330"/>
      <c r="BX72" s="1330"/>
      <c r="BY72" s="1330"/>
      <c r="BZ72" s="1330"/>
      <c r="CA72" s="1330"/>
      <c r="CB72" s="1330"/>
      <c r="CC72" s="1330"/>
      <c r="CD72" s="1330"/>
      <c r="CE72" s="1330"/>
      <c r="CF72" s="1330"/>
      <c r="CG72" s="1330"/>
      <c r="CH72" s="1330"/>
      <c r="CI72" s="1330"/>
      <c r="CJ72" s="1330"/>
      <c r="CK72" s="1330"/>
      <c r="CL72" s="1330"/>
      <c r="CM72" s="1330"/>
      <c r="CN72" s="1330"/>
      <c r="CO72" s="1330"/>
      <c r="CP72" s="1330"/>
      <c r="CQ72" s="1330"/>
      <c r="CR72" s="1330"/>
      <c r="CS72" s="1330"/>
      <c r="CT72" s="1330"/>
      <c r="CU72" s="1330"/>
      <c r="CV72" s="1330"/>
      <c r="CW72" s="1330"/>
      <c r="CX72" s="1330"/>
      <c r="CY72" s="1330"/>
      <c r="CZ72" s="1330"/>
      <c r="DA72" s="1330"/>
      <c r="DB72" s="1330"/>
      <c r="DC72" s="1330"/>
      <c r="DD72" s="1330"/>
      <c r="DE72" s="1280"/>
      <c r="DF72" s="1280"/>
      <c r="DG72" s="1280"/>
      <c r="DH72" s="1280"/>
      <c r="DI72" s="1280"/>
      <c r="DJ72" s="1280"/>
      <c r="DK72" s="1280"/>
      <c r="DL72" s="1280"/>
      <c r="DM72" s="1280"/>
      <c r="DN72" s="1280"/>
      <c r="DO72" s="1280"/>
      <c r="DP72" s="1280"/>
      <c r="DQ72" s="1280"/>
      <c r="DR72" s="1280"/>
      <c r="DS72" s="1280"/>
      <c r="DT72" s="1280"/>
      <c r="DU72" s="1280"/>
      <c r="DV72" s="1280"/>
      <c r="DW72" s="1280"/>
      <c r="DX72" s="1280"/>
      <c r="DY72" s="1280"/>
      <c r="DZ72" s="1285"/>
    </row>
    <row r="73" spans="2:132">
      <c r="B73" s="1279"/>
      <c r="C73" s="1280"/>
      <c r="D73" s="1280"/>
      <c r="E73" s="1280"/>
      <c r="F73" s="1280"/>
      <c r="G73" s="1280"/>
      <c r="H73" s="1280"/>
      <c r="I73" s="1280"/>
      <c r="J73" s="1280"/>
      <c r="K73" s="1280"/>
      <c r="L73" s="1280"/>
      <c r="M73" s="1280"/>
      <c r="N73" s="1280"/>
      <c r="O73" s="1280"/>
      <c r="P73" s="1280"/>
      <c r="Q73" s="1280"/>
      <c r="R73" s="1280"/>
      <c r="S73" s="1280"/>
      <c r="T73" s="1280"/>
      <c r="U73" s="1280"/>
      <c r="V73" s="1280"/>
      <c r="W73" s="1280"/>
      <c r="X73" s="1280"/>
      <c r="Y73" s="1280"/>
      <c r="Z73" s="1280"/>
      <c r="AA73" s="1280"/>
      <c r="AB73" s="1280"/>
      <c r="AC73" s="1280"/>
      <c r="AD73" s="1280"/>
      <c r="AE73" s="1280"/>
      <c r="AF73" s="1280"/>
      <c r="AG73" s="1280"/>
      <c r="AH73" s="1280"/>
      <c r="AI73" s="1280"/>
      <c r="AJ73" s="1280"/>
      <c r="AK73" s="1280"/>
      <c r="AL73" s="1280"/>
      <c r="AM73" s="1280"/>
      <c r="AN73" s="1280"/>
      <c r="AO73" s="1281"/>
      <c r="AP73" s="1281"/>
      <c r="AQ73" s="1281"/>
      <c r="AR73" s="1281"/>
      <c r="AS73" s="1281"/>
      <c r="AT73" s="1281"/>
      <c r="AU73" s="1281"/>
      <c r="AV73" s="1281"/>
      <c r="AW73" s="1281"/>
      <c r="AX73" s="1281"/>
      <c r="AY73" s="1281"/>
      <c r="AZ73" s="1281"/>
      <c r="BA73" s="1281"/>
      <c r="BB73" s="1281"/>
      <c r="BC73" s="1281"/>
      <c r="BD73" s="1281"/>
      <c r="BE73" s="1281"/>
      <c r="BF73" s="1281"/>
      <c r="BG73" s="1281"/>
      <c r="BH73" s="1281"/>
      <c r="BI73" s="1281"/>
      <c r="BJ73" s="1281"/>
      <c r="BK73" s="1281"/>
      <c r="BL73" s="1281"/>
      <c r="BM73" s="1281"/>
      <c r="BN73" s="1281"/>
      <c r="BO73" s="1281"/>
      <c r="BP73" s="1281"/>
      <c r="BQ73" s="1281"/>
      <c r="BR73" s="1281"/>
      <c r="BS73" s="1281"/>
      <c r="BT73" s="1281"/>
      <c r="BU73" s="1281"/>
      <c r="BV73" s="1281"/>
      <c r="BW73" s="1281"/>
      <c r="BX73" s="1281"/>
      <c r="BY73" s="1281"/>
      <c r="BZ73" s="1281"/>
      <c r="CA73" s="1281"/>
      <c r="CB73" s="1281"/>
      <c r="CC73" s="1281"/>
      <c r="CD73" s="1281"/>
      <c r="CE73" s="1281"/>
      <c r="CF73" s="1281"/>
      <c r="CG73" s="1281"/>
      <c r="CH73" s="1281"/>
      <c r="CI73" s="1281"/>
      <c r="CJ73" s="1281"/>
      <c r="CK73" s="1281"/>
      <c r="CL73" s="1281"/>
      <c r="CM73" s="1281"/>
      <c r="CN73" s="1281"/>
      <c r="CO73" s="1281"/>
      <c r="CP73" s="1281"/>
      <c r="CQ73" s="1281"/>
      <c r="CR73" s="1281"/>
      <c r="CS73" s="1281"/>
      <c r="CT73" s="1281"/>
      <c r="CU73" s="1281"/>
      <c r="CV73" s="1281"/>
      <c r="CW73" s="1281"/>
      <c r="CX73" s="1281"/>
      <c r="CY73" s="1281"/>
      <c r="CZ73" s="1281"/>
      <c r="DA73" s="1281"/>
      <c r="DB73" s="1281"/>
      <c r="DC73" s="1281"/>
      <c r="DD73" s="1281"/>
      <c r="DE73" s="1281"/>
      <c r="DF73" s="1280"/>
      <c r="DG73" s="1280"/>
      <c r="DH73" s="1280"/>
      <c r="DI73" s="1280"/>
      <c r="DJ73" s="1280"/>
      <c r="DK73" s="1280"/>
      <c r="DL73" s="1280"/>
      <c r="DM73" s="1280"/>
      <c r="DN73" s="1280"/>
      <c r="DO73" s="1280"/>
      <c r="DP73" s="1280"/>
      <c r="DQ73" s="1280"/>
      <c r="DR73" s="1280"/>
      <c r="DS73" s="1280"/>
      <c r="DT73" s="1280"/>
      <c r="DU73" s="1280"/>
      <c r="DV73" s="1280"/>
      <c r="DW73" s="1280"/>
      <c r="DX73" s="1280"/>
      <c r="DY73" s="1280"/>
      <c r="DZ73" s="1285"/>
    </row>
    <row r="74" spans="2:132">
      <c r="B74" s="1279"/>
      <c r="C74" s="1280"/>
      <c r="D74" s="1280"/>
      <c r="E74" s="1280"/>
      <c r="F74" s="1280"/>
      <c r="G74" s="1280"/>
      <c r="H74" s="1280"/>
      <c r="I74" s="1280"/>
      <c r="J74" s="1280"/>
      <c r="K74" s="1280"/>
      <c r="L74" s="1280"/>
      <c r="M74" s="1280"/>
      <c r="N74" s="1280"/>
      <c r="O74" s="1280"/>
      <c r="P74" s="1280"/>
      <c r="Q74" s="1280"/>
      <c r="R74" s="1280"/>
      <c r="S74" s="1280"/>
      <c r="T74" s="1280"/>
      <c r="U74" s="1280"/>
      <c r="V74" s="1280"/>
      <c r="W74" s="1280"/>
      <c r="X74" s="1280"/>
      <c r="Y74" s="1280"/>
      <c r="Z74" s="1280"/>
      <c r="AA74" s="1280"/>
      <c r="AB74" s="1280"/>
      <c r="AC74" s="1280"/>
      <c r="AD74" s="1280"/>
      <c r="AE74" s="1280"/>
      <c r="AF74" s="1280"/>
      <c r="AG74" s="1280"/>
      <c r="AH74" s="1280"/>
      <c r="AI74" s="1280"/>
      <c r="AJ74" s="1280"/>
      <c r="AK74" s="1280"/>
      <c r="AL74" s="1280"/>
      <c r="AM74" s="1280"/>
      <c r="AN74" s="1280"/>
      <c r="AO74" s="1281"/>
      <c r="AP74" s="1281"/>
      <c r="AQ74" s="1281"/>
      <c r="AR74" s="1281"/>
      <c r="AS74" s="1281"/>
      <c r="AT74" s="1281"/>
      <c r="AU74" s="1281"/>
      <c r="AV74" s="1281"/>
      <c r="AW74" s="1281"/>
      <c r="AX74" s="1281"/>
      <c r="AY74" s="1281"/>
      <c r="AZ74" s="1281"/>
      <c r="BA74" s="1281"/>
      <c r="BB74" s="1281"/>
      <c r="BC74" s="1281"/>
      <c r="BD74" s="1281"/>
      <c r="BE74" s="1281"/>
      <c r="BF74" s="1281"/>
      <c r="BG74" s="1281"/>
      <c r="BH74" s="1281"/>
      <c r="BI74" s="1281"/>
      <c r="BJ74" s="1281"/>
      <c r="BK74" s="1281"/>
      <c r="BL74" s="1281"/>
      <c r="BM74" s="1281"/>
      <c r="BN74" s="1281"/>
      <c r="BO74" s="1281"/>
      <c r="BP74" s="1281"/>
      <c r="BQ74" s="1281"/>
      <c r="BR74" s="1281"/>
      <c r="BS74" s="1281"/>
      <c r="BT74" s="1281"/>
      <c r="BU74" s="1281"/>
      <c r="BV74" s="1281"/>
      <c r="BW74" s="1281"/>
      <c r="BX74" s="1281"/>
      <c r="BY74" s="1281"/>
      <c r="BZ74" s="1281"/>
      <c r="CA74" s="1281"/>
      <c r="CB74" s="1281"/>
      <c r="CC74" s="1281"/>
      <c r="CD74" s="1281"/>
      <c r="CE74" s="1281"/>
      <c r="CF74" s="1281"/>
      <c r="CG74" s="1281"/>
      <c r="CH74" s="1281"/>
      <c r="CI74" s="1281"/>
      <c r="CJ74" s="1281"/>
      <c r="CK74" s="1281"/>
      <c r="CL74" s="1281"/>
      <c r="CM74" s="1281"/>
      <c r="CN74" s="1281"/>
      <c r="CO74" s="1281"/>
      <c r="CP74" s="1281"/>
      <c r="CQ74" s="1281"/>
      <c r="CR74" s="1281"/>
      <c r="CS74" s="1281"/>
      <c r="CT74" s="1281"/>
      <c r="CU74" s="1281"/>
      <c r="CV74" s="1281"/>
      <c r="CW74" s="1281"/>
      <c r="CX74" s="1281"/>
      <c r="CY74" s="1281"/>
      <c r="CZ74" s="1281"/>
      <c r="DA74" s="1281"/>
      <c r="DB74" s="1281"/>
      <c r="DC74" s="1281"/>
      <c r="DD74" s="1281"/>
      <c r="DE74" s="1281"/>
      <c r="DF74" s="1280"/>
      <c r="DG74" s="1280"/>
      <c r="DH74" s="1280"/>
      <c r="DI74" s="1280"/>
      <c r="DJ74" s="1280"/>
      <c r="DK74" s="1280"/>
      <c r="DL74" s="1280"/>
      <c r="DM74" s="1280"/>
      <c r="DN74" s="1280"/>
      <c r="DO74" s="1280"/>
      <c r="DP74" s="1280"/>
      <c r="DQ74" s="1280"/>
      <c r="DR74" s="1280"/>
      <c r="DS74" s="1280"/>
      <c r="DT74" s="1280"/>
      <c r="DU74" s="1280"/>
      <c r="DV74" s="1280"/>
      <c r="DW74" s="1280"/>
      <c r="DX74" s="1280"/>
      <c r="DY74" s="1280"/>
      <c r="DZ74" s="1285"/>
    </row>
    <row r="75" spans="2:132">
      <c r="B75" s="1279"/>
      <c r="C75" s="1280"/>
      <c r="D75" s="1280"/>
      <c r="E75" s="1280"/>
      <c r="F75" s="1280"/>
      <c r="G75" s="1280"/>
      <c r="H75" s="1280"/>
      <c r="I75" s="1280"/>
      <c r="J75" s="1280"/>
      <c r="K75" s="1280"/>
      <c r="L75" s="1280"/>
      <c r="M75" s="1280"/>
      <c r="N75" s="1280"/>
      <c r="O75" s="1280"/>
      <c r="P75" s="1280"/>
      <c r="Q75" s="1280"/>
      <c r="R75" s="1280"/>
      <c r="S75" s="1280"/>
      <c r="T75" s="1280"/>
      <c r="U75" s="1280"/>
      <c r="V75" s="1280"/>
      <c r="W75" s="1280"/>
      <c r="X75" s="1280"/>
      <c r="Y75" s="1280"/>
      <c r="Z75" s="1280"/>
      <c r="AA75" s="1280"/>
      <c r="AB75" s="1280"/>
      <c r="AC75" s="1280"/>
      <c r="AD75" s="1280"/>
      <c r="AE75" s="1280"/>
      <c r="AF75" s="1280"/>
      <c r="AG75" s="1280"/>
      <c r="AH75" s="1280"/>
      <c r="AI75" s="1280"/>
      <c r="AJ75" s="1280"/>
      <c r="AK75" s="1280"/>
      <c r="AL75" s="1280"/>
      <c r="AM75" s="1280"/>
      <c r="AN75" s="1280"/>
      <c r="AO75" s="1281"/>
      <c r="AP75" s="1281"/>
      <c r="AQ75" s="1281"/>
      <c r="AR75" s="1281"/>
      <c r="AS75" s="1281"/>
      <c r="AT75" s="1281"/>
      <c r="AU75" s="1281"/>
      <c r="AV75" s="1281"/>
      <c r="AW75" s="1281"/>
      <c r="AX75" s="1281"/>
      <c r="AY75" s="1281"/>
      <c r="AZ75" s="1281"/>
      <c r="BA75" s="1281"/>
      <c r="BB75" s="1281"/>
      <c r="BC75" s="1281"/>
      <c r="BD75" s="1281"/>
      <c r="BE75" s="1281"/>
      <c r="BF75" s="1281"/>
      <c r="BG75" s="1281"/>
      <c r="BH75" s="1281"/>
      <c r="BI75" s="1281"/>
      <c r="BJ75" s="1281"/>
      <c r="BK75" s="1281"/>
      <c r="BL75" s="1281"/>
      <c r="BM75" s="1281"/>
      <c r="BN75" s="1281"/>
      <c r="BO75" s="1281"/>
      <c r="BP75" s="1281"/>
      <c r="BQ75" s="1281"/>
      <c r="BR75" s="1281"/>
      <c r="BS75" s="1281"/>
      <c r="BT75" s="1281"/>
      <c r="BU75" s="1281"/>
      <c r="BV75" s="1281"/>
      <c r="BW75" s="1281"/>
      <c r="BX75" s="1281"/>
      <c r="BY75" s="1281"/>
      <c r="BZ75" s="1281"/>
      <c r="CA75" s="1281"/>
      <c r="CB75" s="1281"/>
      <c r="CC75" s="1281"/>
      <c r="CD75" s="1281"/>
      <c r="CE75" s="1281"/>
      <c r="CF75" s="1281"/>
      <c r="CG75" s="1281"/>
      <c r="CH75" s="1281"/>
      <c r="CI75" s="1281"/>
      <c r="CJ75" s="1281"/>
      <c r="CK75" s="1281"/>
      <c r="CL75" s="1281"/>
      <c r="CM75" s="1281"/>
      <c r="CN75" s="1281"/>
      <c r="CO75" s="1281"/>
      <c r="CP75" s="1281"/>
      <c r="CQ75" s="1281"/>
      <c r="CR75" s="1281"/>
      <c r="CS75" s="1281"/>
      <c r="CT75" s="1281"/>
      <c r="CU75" s="1281"/>
      <c r="CV75" s="1281"/>
      <c r="CW75" s="1281"/>
      <c r="CX75" s="1281"/>
      <c r="CY75" s="1281"/>
      <c r="CZ75" s="1281"/>
      <c r="DA75" s="1281"/>
      <c r="DB75" s="1281"/>
      <c r="DC75" s="1281"/>
      <c r="DD75" s="1281"/>
      <c r="DE75" s="1281"/>
      <c r="DF75" s="1280"/>
      <c r="DG75" s="1280"/>
      <c r="DH75" s="1280"/>
      <c r="DI75" s="1280"/>
      <c r="DJ75" s="1280"/>
      <c r="DK75" s="1280"/>
      <c r="DL75" s="1280"/>
      <c r="DM75" s="1280"/>
      <c r="DN75" s="1280"/>
      <c r="DO75" s="1280"/>
      <c r="DP75" s="1280"/>
      <c r="DQ75" s="1280"/>
      <c r="DR75" s="1280"/>
      <c r="DS75" s="1280"/>
      <c r="DT75" s="1280"/>
      <c r="DU75" s="1280"/>
      <c r="DV75" s="1280"/>
      <c r="DW75" s="1280"/>
      <c r="DX75" s="1280"/>
      <c r="DY75" s="1280"/>
      <c r="DZ75" s="1285"/>
      <c r="EA75" s="1290"/>
      <c r="EB75" s="1290"/>
    </row>
    <row r="76" spans="2:132">
      <c r="B76" s="1279"/>
      <c r="C76" s="1280"/>
      <c r="D76" s="1280"/>
      <c r="E76" s="1280"/>
      <c r="F76" s="1280"/>
      <c r="G76" s="1280"/>
      <c r="H76" s="1280"/>
      <c r="I76" s="1280"/>
      <c r="J76" s="1280"/>
      <c r="K76" s="1280"/>
      <c r="L76" s="1280"/>
      <c r="M76" s="1280"/>
      <c r="N76" s="1280"/>
      <c r="O76" s="1280"/>
      <c r="P76" s="1280"/>
      <c r="Q76" s="1280"/>
      <c r="R76" s="1280"/>
      <c r="S76" s="1280"/>
      <c r="T76" s="1280"/>
      <c r="U76" s="1280"/>
      <c r="V76" s="1280"/>
      <c r="W76" s="1280"/>
      <c r="X76" s="1280"/>
      <c r="Y76" s="1280"/>
      <c r="Z76" s="1280"/>
      <c r="AA76" s="1280"/>
      <c r="AB76" s="1280"/>
      <c r="AC76" s="1280"/>
      <c r="AD76" s="1280"/>
      <c r="AE76" s="1280"/>
      <c r="AF76" s="1280"/>
      <c r="AG76" s="1280"/>
      <c r="AH76" s="1280"/>
      <c r="AI76" s="1280"/>
      <c r="AJ76" s="1280"/>
      <c r="AK76" s="1280"/>
      <c r="AL76" s="1280"/>
      <c r="AM76" s="1280"/>
      <c r="AN76" s="1280"/>
      <c r="AO76" s="1281"/>
      <c r="AP76" s="1281"/>
      <c r="AQ76" s="1281"/>
      <c r="AR76" s="1281"/>
      <c r="AS76" s="1281"/>
      <c r="AT76" s="1281"/>
      <c r="AU76" s="1281"/>
      <c r="AV76" s="1281"/>
      <c r="AW76" s="1281"/>
      <c r="AX76" s="1281"/>
      <c r="AY76" s="1281"/>
      <c r="AZ76" s="1281"/>
      <c r="BA76" s="1281"/>
      <c r="BB76" s="1281"/>
      <c r="BC76" s="1281"/>
      <c r="BD76" s="1281"/>
      <c r="BE76" s="1281"/>
      <c r="BF76" s="1281"/>
      <c r="BG76" s="1281"/>
      <c r="BH76" s="1281"/>
      <c r="BI76" s="1281"/>
      <c r="BJ76" s="1281"/>
      <c r="BK76" s="1281"/>
      <c r="BL76" s="1281"/>
      <c r="BM76" s="1281"/>
      <c r="BN76" s="1281"/>
      <c r="BO76" s="1281"/>
      <c r="BP76" s="1281"/>
      <c r="BQ76" s="1281"/>
      <c r="BR76" s="1281"/>
      <c r="BS76" s="1281"/>
      <c r="BT76" s="1281"/>
      <c r="BU76" s="1281"/>
      <c r="BV76" s="1281"/>
      <c r="BW76" s="1281"/>
      <c r="BX76" s="1281"/>
      <c r="BY76" s="1281"/>
      <c r="BZ76" s="1281"/>
      <c r="CA76" s="1281"/>
      <c r="CB76" s="1281"/>
      <c r="CC76" s="1281"/>
      <c r="CD76" s="1281"/>
      <c r="CE76" s="1281"/>
      <c r="CF76" s="1281"/>
      <c r="CG76" s="1281"/>
      <c r="CH76" s="1281"/>
      <c r="CI76" s="1281"/>
      <c r="CJ76" s="1281"/>
      <c r="CK76" s="1281"/>
      <c r="CL76" s="1281"/>
      <c r="CM76" s="1281"/>
      <c r="CN76" s="1281"/>
      <c r="CO76" s="1281"/>
      <c r="CP76" s="1281"/>
      <c r="CQ76" s="1281"/>
      <c r="CR76" s="1281"/>
      <c r="CS76" s="1281"/>
      <c r="CT76" s="1281"/>
      <c r="CU76" s="1281"/>
      <c r="CV76" s="1281"/>
      <c r="CW76" s="1281"/>
      <c r="CX76" s="1281"/>
      <c r="CY76" s="1281"/>
      <c r="CZ76" s="1281"/>
      <c r="DA76" s="1281"/>
      <c r="DB76" s="1281"/>
      <c r="DC76" s="1281"/>
      <c r="DD76" s="1281"/>
      <c r="DE76" s="1281"/>
      <c r="DF76" s="1280"/>
      <c r="DG76" s="1280"/>
      <c r="DH76" s="1280"/>
      <c r="DI76" s="1280"/>
      <c r="DJ76" s="1280"/>
      <c r="DK76" s="1280"/>
      <c r="DL76" s="1280"/>
      <c r="DM76" s="1280"/>
      <c r="DN76" s="1280"/>
      <c r="DO76" s="1280"/>
      <c r="DP76" s="1280"/>
      <c r="DQ76" s="1280"/>
      <c r="DR76" s="1280"/>
      <c r="DS76" s="1280"/>
      <c r="DT76" s="1280"/>
      <c r="DU76" s="1280"/>
      <c r="DV76" s="1280"/>
      <c r="DW76" s="1280"/>
      <c r="DX76" s="1280"/>
      <c r="DY76" s="1280"/>
      <c r="DZ76" s="1285"/>
      <c r="EA76" s="1290"/>
      <c r="EB76" s="1290"/>
    </row>
    <row r="77" spans="2:132">
      <c r="B77" s="1279"/>
      <c r="C77" s="1280"/>
      <c r="D77" s="1280"/>
      <c r="E77" s="1280"/>
      <c r="F77" s="1280"/>
      <c r="G77" s="1280"/>
      <c r="H77" s="1280"/>
      <c r="I77" s="1280"/>
      <c r="J77" s="1280"/>
      <c r="K77" s="1280"/>
      <c r="L77" s="1280"/>
      <c r="M77" s="1280"/>
      <c r="N77" s="1280"/>
      <c r="O77" s="1280"/>
      <c r="P77" s="1280"/>
      <c r="Q77" s="1280"/>
      <c r="R77" s="1280"/>
      <c r="S77" s="1280"/>
      <c r="T77" s="1280"/>
      <c r="U77" s="1280"/>
      <c r="V77" s="1280"/>
      <c r="W77" s="1280"/>
      <c r="X77" s="1280"/>
      <c r="Y77" s="1280"/>
      <c r="Z77" s="1280"/>
      <c r="AA77" s="1280"/>
      <c r="AB77" s="1280"/>
      <c r="AC77" s="1280"/>
      <c r="AD77" s="1280"/>
      <c r="AE77" s="1280"/>
      <c r="AF77" s="1280"/>
      <c r="AG77" s="1280"/>
      <c r="AH77" s="1280"/>
      <c r="AI77" s="1280"/>
      <c r="AJ77" s="1280"/>
      <c r="AK77" s="1280"/>
      <c r="AL77" s="1280"/>
      <c r="AM77" s="1280"/>
      <c r="AN77" s="1280"/>
      <c r="AO77" s="1280"/>
      <c r="AP77" s="1280"/>
      <c r="AQ77" s="1280"/>
      <c r="AR77" s="1280"/>
      <c r="AS77" s="1280"/>
      <c r="AT77" s="1280"/>
      <c r="AU77" s="1280"/>
      <c r="AV77" s="1280"/>
      <c r="AW77" s="1280"/>
      <c r="AX77" s="1280"/>
      <c r="AY77" s="1280"/>
      <c r="AZ77" s="1280"/>
      <c r="BA77" s="1280"/>
      <c r="BB77" s="1280"/>
      <c r="BC77" s="1280"/>
      <c r="BD77" s="1280"/>
      <c r="BE77" s="1280"/>
      <c r="BF77" s="1280"/>
      <c r="BG77" s="1280"/>
      <c r="BH77" s="1280"/>
      <c r="BI77" s="1280"/>
      <c r="BJ77" s="1280"/>
      <c r="BK77" s="1280"/>
      <c r="BL77" s="1280"/>
      <c r="BM77" s="1280"/>
      <c r="BN77" s="1280"/>
      <c r="BO77" s="1280"/>
      <c r="BP77" s="1280"/>
      <c r="BQ77" s="1280"/>
      <c r="BR77" s="1280"/>
      <c r="BS77" s="1280"/>
      <c r="BT77" s="1280"/>
      <c r="BU77" s="1280"/>
      <c r="BV77" s="1280"/>
      <c r="BW77" s="1280"/>
      <c r="BX77" s="1280"/>
      <c r="BY77" s="1280"/>
      <c r="BZ77" s="1280"/>
      <c r="CA77" s="1280"/>
      <c r="CB77" s="1280"/>
      <c r="CC77" s="1280"/>
      <c r="CD77" s="1280"/>
      <c r="CE77" s="1280"/>
      <c r="CF77" s="1280"/>
      <c r="CG77" s="1280"/>
      <c r="CH77" s="1280"/>
      <c r="CI77" s="1280"/>
      <c r="CJ77" s="1280"/>
      <c r="CK77" s="1280"/>
      <c r="CL77" s="1280"/>
      <c r="CM77" s="1280"/>
      <c r="CN77" s="1280"/>
      <c r="CO77" s="1280"/>
      <c r="CP77" s="1280"/>
      <c r="CQ77" s="1280"/>
      <c r="CR77" s="1280"/>
      <c r="CS77" s="1280"/>
      <c r="CT77" s="1280"/>
      <c r="CU77" s="1280"/>
      <c r="CV77" s="1280"/>
      <c r="CW77" s="1280"/>
      <c r="CX77" s="1280"/>
      <c r="CY77" s="1280"/>
      <c r="CZ77" s="1280"/>
      <c r="DA77" s="1280"/>
      <c r="DB77" s="1280"/>
      <c r="DC77" s="1280"/>
      <c r="DD77" s="1280"/>
      <c r="DE77" s="1280"/>
      <c r="DF77" s="1280"/>
      <c r="DG77" s="1280"/>
      <c r="DH77" s="1280"/>
      <c r="DI77" s="1280"/>
      <c r="DJ77" s="1280"/>
      <c r="DK77" s="1280"/>
      <c r="DL77" s="1280"/>
      <c r="DM77" s="1280"/>
      <c r="DN77" s="1280"/>
      <c r="DO77" s="1280"/>
      <c r="DP77" s="1280"/>
      <c r="DQ77" s="1280"/>
      <c r="DR77" s="1280"/>
      <c r="DS77" s="1280"/>
      <c r="DT77" s="1280"/>
      <c r="DU77" s="1280"/>
      <c r="DV77" s="1280"/>
      <c r="DW77" s="1280"/>
      <c r="DX77" s="1280"/>
      <c r="DY77" s="1280"/>
      <c r="DZ77" s="1285"/>
    </row>
    <row r="78" spans="2:132">
      <c r="B78" s="1279"/>
      <c r="C78" s="1280"/>
      <c r="D78" s="1280"/>
      <c r="E78" s="1280"/>
      <c r="F78" s="1280"/>
      <c r="G78" s="1280"/>
      <c r="H78" s="1280"/>
      <c r="I78" s="1280"/>
      <c r="J78" s="1280"/>
      <c r="K78" s="1280"/>
      <c r="L78" s="1280"/>
      <c r="M78" s="1280"/>
      <c r="N78" s="1280"/>
      <c r="O78" s="1280"/>
      <c r="P78" s="1280"/>
      <c r="Q78" s="1280"/>
      <c r="R78" s="1280"/>
      <c r="S78" s="1280"/>
      <c r="T78" s="1280"/>
      <c r="U78" s="1280"/>
      <c r="V78" s="1280"/>
      <c r="W78" s="1280"/>
      <c r="X78" s="1280"/>
      <c r="Y78" s="1280"/>
      <c r="Z78" s="1280"/>
      <c r="AA78" s="1280"/>
      <c r="AB78" s="1280"/>
      <c r="AC78" s="1280"/>
      <c r="AD78" s="1280"/>
      <c r="AE78" s="1280"/>
      <c r="AF78" s="1280"/>
      <c r="AG78" s="1280"/>
      <c r="AH78" s="1280"/>
      <c r="AI78" s="1280"/>
      <c r="AJ78" s="1280"/>
      <c r="AK78" s="1280"/>
      <c r="AL78" s="1280"/>
      <c r="AM78" s="1280"/>
      <c r="AN78" s="1280"/>
      <c r="AO78" s="1280"/>
      <c r="AP78" s="1332"/>
      <c r="AQ78" s="1280"/>
      <c r="AR78" s="1280"/>
      <c r="AS78" s="1280"/>
      <c r="AT78" s="1280"/>
      <c r="AU78" s="1280"/>
      <c r="AV78" s="1280"/>
      <c r="AW78" s="1280"/>
      <c r="AX78" s="1280"/>
      <c r="AY78" s="1280"/>
      <c r="AZ78" s="1280"/>
      <c r="BA78" s="1280"/>
      <c r="BB78" s="1280"/>
      <c r="BC78" s="1280"/>
      <c r="BD78" s="1280"/>
      <c r="BE78" s="1280"/>
      <c r="BF78" s="1280"/>
      <c r="BG78" s="1280"/>
      <c r="BH78" s="1280"/>
      <c r="BI78" s="1280"/>
      <c r="BJ78" s="1280"/>
      <c r="BK78" s="1280"/>
      <c r="BL78" s="1280"/>
      <c r="BM78" s="1280"/>
      <c r="BN78" s="1280"/>
      <c r="BO78" s="1280"/>
      <c r="BP78" s="1280"/>
      <c r="BQ78" s="1280"/>
      <c r="BR78" s="1280"/>
      <c r="BS78" s="1280"/>
      <c r="BT78" s="1280"/>
      <c r="BU78" s="1280"/>
      <c r="BV78" s="1280"/>
      <c r="BW78" s="1280"/>
      <c r="BX78" s="1280"/>
      <c r="BY78" s="1280"/>
      <c r="BZ78" s="1280"/>
      <c r="CA78" s="1280"/>
      <c r="CB78" s="1280"/>
      <c r="CC78" s="1280"/>
      <c r="CD78" s="1280"/>
      <c r="CE78" s="1280"/>
      <c r="CF78" s="1280"/>
      <c r="CG78" s="1280"/>
      <c r="CH78" s="1280"/>
      <c r="CI78" s="1280"/>
      <c r="CJ78" s="1280"/>
      <c r="CK78" s="1280"/>
      <c r="CL78" s="1280"/>
      <c r="CM78" s="1280"/>
      <c r="CN78" s="1280"/>
      <c r="CO78" s="1280"/>
      <c r="CP78" s="1280"/>
      <c r="CQ78" s="1280"/>
      <c r="CR78" s="1280"/>
      <c r="CS78" s="1280"/>
      <c r="CT78" s="1280"/>
      <c r="CU78" s="1280"/>
      <c r="CV78" s="1280"/>
      <c r="CW78" s="1280"/>
      <c r="CX78" s="1280"/>
      <c r="CY78" s="1280"/>
      <c r="CZ78" s="1280"/>
      <c r="DA78" s="1280"/>
      <c r="DB78" s="1280"/>
      <c r="DC78" s="1280"/>
      <c r="DD78" s="1280"/>
      <c r="DE78" s="1280"/>
      <c r="DF78" s="1280"/>
      <c r="DG78" s="1280"/>
      <c r="DH78" s="1280"/>
      <c r="DI78" s="1280"/>
      <c r="DJ78" s="1280"/>
      <c r="DK78" s="1280"/>
      <c r="DL78" s="1280"/>
      <c r="DM78" s="1280"/>
      <c r="DN78" s="1280"/>
      <c r="DO78" s="1280"/>
      <c r="DP78" s="1280"/>
      <c r="DQ78" s="1280"/>
      <c r="DR78" s="1280"/>
      <c r="DS78" s="1280"/>
      <c r="DT78" s="1280"/>
      <c r="DU78" s="1280"/>
      <c r="DV78" s="1280"/>
      <c r="DW78" s="1280"/>
      <c r="DX78" s="1280"/>
      <c r="DY78" s="1280"/>
      <c r="DZ78" s="1285"/>
    </row>
    <row r="79" spans="2:132">
      <c r="B79" s="1279"/>
      <c r="C79" s="1280"/>
      <c r="D79" s="1280"/>
      <c r="E79" s="1280"/>
      <c r="F79" s="1280"/>
      <c r="G79" s="1280"/>
      <c r="H79" s="1280"/>
      <c r="I79" s="1280"/>
      <c r="J79" s="1280"/>
      <c r="K79" s="1280"/>
      <c r="L79" s="1280"/>
      <c r="M79" s="1280"/>
      <c r="N79" s="1280"/>
      <c r="O79" s="1280"/>
      <c r="P79" s="1280"/>
      <c r="Q79" s="1280"/>
      <c r="R79" s="1280"/>
      <c r="S79" s="1280"/>
      <c r="T79" s="1280"/>
      <c r="U79" s="1280"/>
      <c r="V79" s="1280"/>
      <c r="W79" s="1280"/>
      <c r="X79" s="1280"/>
      <c r="Y79" s="1280"/>
      <c r="Z79" s="1280"/>
      <c r="AA79" s="1280"/>
      <c r="AB79" s="1280"/>
      <c r="AC79" s="1280"/>
      <c r="AD79" s="1280"/>
      <c r="AE79" s="1280"/>
      <c r="AF79" s="1280"/>
      <c r="AG79" s="1280"/>
      <c r="AH79" s="1280"/>
      <c r="AI79" s="1280"/>
      <c r="AJ79" s="1280"/>
      <c r="AK79" s="1280"/>
      <c r="AL79" s="1280"/>
      <c r="AM79" s="1280"/>
      <c r="AN79" s="1280"/>
      <c r="AO79" s="1280"/>
      <c r="AP79" s="1332"/>
      <c r="AQ79" s="1280"/>
      <c r="AR79" s="1280"/>
      <c r="AS79" s="1280"/>
      <c r="AT79" s="1280"/>
      <c r="AU79" s="1280"/>
      <c r="AV79" s="1280"/>
      <c r="AW79" s="1280"/>
      <c r="AX79" s="1280"/>
      <c r="AY79" s="1280"/>
      <c r="AZ79" s="1280"/>
      <c r="BA79" s="1280"/>
      <c r="BB79" s="1280"/>
      <c r="BC79" s="1280"/>
      <c r="BD79" s="1280"/>
      <c r="BE79" s="1280"/>
      <c r="BF79" s="1280"/>
      <c r="BG79" s="1280"/>
      <c r="BH79" s="1280"/>
      <c r="BI79" s="1280"/>
      <c r="BJ79" s="1280"/>
      <c r="BK79" s="1280"/>
      <c r="BL79" s="1280"/>
      <c r="BM79" s="1280"/>
      <c r="BN79" s="1280"/>
      <c r="BO79" s="1280"/>
      <c r="BP79" s="1280"/>
      <c r="BQ79" s="1280"/>
      <c r="BR79" s="1280"/>
      <c r="BS79" s="1280"/>
      <c r="BT79" s="1280"/>
      <c r="BU79" s="1280"/>
      <c r="BV79" s="1280"/>
      <c r="BW79" s="1280"/>
      <c r="BX79" s="1280"/>
      <c r="BY79" s="1280"/>
      <c r="BZ79" s="1280"/>
      <c r="CA79" s="1280"/>
      <c r="CB79" s="1280"/>
      <c r="CC79" s="1280"/>
      <c r="CD79" s="1280"/>
      <c r="CE79" s="1280"/>
      <c r="CF79" s="1280"/>
      <c r="CG79" s="1280"/>
      <c r="CH79" s="1280"/>
      <c r="CI79" s="1280"/>
      <c r="CJ79" s="1280"/>
      <c r="CK79" s="1280"/>
      <c r="CL79" s="1280"/>
      <c r="CM79" s="1280"/>
      <c r="CN79" s="1280"/>
      <c r="CO79" s="1280"/>
      <c r="CP79" s="1280"/>
      <c r="CQ79" s="1280"/>
      <c r="CR79" s="1280"/>
      <c r="CS79" s="1280"/>
      <c r="CT79" s="1280"/>
      <c r="CU79" s="1280"/>
      <c r="CV79" s="1280"/>
      <c r="CW79" s="1280"/>
      <c r="CX79" s="1280"/>
      <c r="CY79" s="1280"/>
      <c r="CZ79" s="1280"/>
      <c r="DA79" s="1280"/>
      <c r="DB79" s="1280"/>
      <c r="DC79" s="1280"/>
      <c r="DD79" s="1280"/>
      <c r="DE79" s="1280"/>
      <c r="DF79" s="1280"/>
      <c r="DG79" s="1280"/>
      <c r="DH79" s="1280"/>
      <c r="DI79" s="1280"/>
      <c r="DJ79" s="1280"/>
      <c r="DK79" s="1280"/>
      <c r="DL79" s="1280"/>
      <c r="DM79" s="1280"/>
      <c r="DN79" s="1280"/>
      <c r="DO79" s="1280"/>
      <c r="DP79" s="1280"/>
      <c r="DQ79" s="1280"/>
      <c r="DR79" s="1280"/>
      <c r="DS79" s="1280"/>
      <c r="DT79" s="1280"/>
      <c r="DU79" s="1280"/>
      <c r="DV79" s="1280"/>
      <c r="DW79" s="1280"/>
      <c r="DX79" s="1280"/>
      <c r="DY79" s="1280"/>
      <c r="DZ79" s="1285"/>
    </row>
    <row r="80" spans="2:132">
      <c r="B80" s="1279"/>
      <c r="C80" s="1280"/>
      <c r="D80" s="1280"/>
      <c r="E80" s="1280"/>
      <c r="F80" s="1280"/>
      <c r="G80" s="1280"/>
      <c r="H80" s="1280"/>
      <c r="I80" s="1280"/>
      <c r="J80" s="1280"/>
      <c r="K80" s="1280"/>
      <c r="L80" s="1280"/>
      <c r="M80" s="1280"/>
      <c r="N80" s="1280"/>
      <c r="O80" s="1280"/>
      <c r="P80" s="1280"/>
      <c r="Q80" s="1280"/>
      <c r="R80" s="1280"/>
      <c r="S80" s="1280"/>
      <c r="T80" s="1280"/>
      <c r="U80" s="1280"/>
      <c r="V80" s="1280"/>
      <c r="W80" s="1280"/>
      <c r="X80" s="1280"/>
      <c r="Y80" s="1280"/>
      <c r="Z80" s="1280"/>
      <c r="AA80" s="1280"/>
      <c r="AB80" s="1280"/>
      <c r="AC80" s="1280"/>
      <c r="AD80" s="1280"/>
      <c r="AE80" s="1280"/>
      <c r="AF80" s="1280"/>
      <c r="AG80" s="1280"/>
      <c r="AH80" s="1280"/>
      <c r="AI80" s="1280"/>
      <c r="AJ80" s="1280"/>
      <c r="AK80" s="1280"/>
      <c r="AL80" s="1280"/>
      <c r="AM80" s="1280"/>
      <c r="AN80" s="1280"/>
      <c r="AO80" s="1280"/>
      <c r="AP80" s="1280"/>
      <c r="AQ80" s="1280"/>
      <c r="AR80" s="1280"/>
      <c r="AS80" s="1280"/>
      <c r="AT80" s="1280"/>
      <c r="AU80" s="1280"/>
      <c r="AV80" s="1280"/>
      <c r="AW80" s="1280"/>
      <c r="AX80" s="1280"/>
      <c r="AY80" s="1280"/>
      <c r="AZ80" s="1280"/>
      <c r="BA80" s="1280"/>
      <c r="BB80" s="1280"/>
      <c r="BC80" s="1280"/>
      <c r="BD80" s="1280"/>
      <c r="BE80" s="1280"/>
      <c r="BF80" s="1280"/>
      <c r="BG80" s="1280"/>
      <c r="BH80" s="1280"/>
      <c r="BI80" s="1280"/>
      <c r="BJ80" s="1280"/>
      <c r="BK80" s="1280"/>
      <c r="BL80" s="1280"/>
      <c r="BM80" s="1280"/>
      <c r="BN80" s="1280"/>
      <c r="BO80" s="1280"/>
      <c r="BP80" s="1280"/>
      <c r="BQ80" s="1280"/>
      <c r="BR80" s="1280"/>
      <c r="BS80" s="1280"/>
      <c r="BT80" s="1280"/>
      <c r="BU80" s="1280"/>
      <c r="BV80" s="1280"/>
      <c r="BW80" s="1280"/>
      <c r="BX80" s="1280"/>
      <c r="BY80" s="1280"/>
      <c r="BZ80" s="1280"/>
      <c r="CA80" s="1280"/>
      <c r="CB80" s="1280"/>
      <c r="CC80" s="1280"/>
      <c r="CD80" s="1280"/>
      <c r="CE80" s="1280"/>
      <c r="CF80" s="1280"/>
      <c r="CG80" s="1280"/>
      <c r="CH80" s="1280"/>
      <c r="CI80" s="1280"/>
      <c r="CJ80" s="1280"/>
      <c r="CK80" s="1280"/>
      <c r="CL80" s="1280"/>
      <c r="CM80" s="1280"/>
      <c r="CN80" s="1280"/>
      <c r="CO80" s="1280"/>
      <c r="CP80" s="1280"/>
      <c r="CQ80" s="1280"/>
      <c r="CR80" s="1280"/>
      <c r="CS80" s="1280"/>
      <c r="CT80" s="1280"/>
      <c r="CU80" s="1280"/>
      <c r="CV80" s="1280"/>
      <c r="CW80" s="1280"/>
      <c r="CX80" s="1280"/>
      <c r="CY80" s="1280"/>
      <c r="CZ80" s="1280"/>
      <c r="DA80" s="1280"/>
      <c r="DB80" s="1280"/>
      <c r="DC80" s="1280"/>
      <c r="DD80" s="1280"/>
      <c r="DE80" s="1280"/>
      <c r="DF80" s="1280"/>
      <c r="DG80" s="1280"/>
      <c r="DH80" s="1280"/>
      <c r="DI80" s="1280"/>
      <c r="DJ80" s="1280"/>
      <c r="DK80" s="1280"/>
      <c r="DL80" s="1280"/>
      <c r="DM80" s="1280"/>
      <c r="DN80" s="1280"/>
      <c r="DO80" s="1280"/>
      <c r="DP80" s="1280"/>
      <c r="DQ80" s="1280"/>
      <c r="DR80" s="1280"/>
      <c r="DS80" s="1280"/>
      <c r="DT80" s="1280"/>
      <c r="DU80" s="1280"/>
      <c r="DV80" s="1280"/>
      <c r="DW80" s="1280"/>
      <c r="DX80" s="1280"/>
      <c r="DY80" s="1280"/>
      <c r="DZ80" s="1285"/>
    </row>
    <row r="81" spans="2:130">
      <c r="B81" s="1279"/>
      <c r="C81" s="1280"/>
      <c r="D81" s="1280"/>
      <c r="E81" s="1280"/>
      <c r="F81" s="1280"/>
      <c r="G81" s="1280"/>
      <c r="H81" s="1280"/>
      <c r="I81" s="1280"/>
      <c r="J81" s="1280"/>
      <c r="K81" s="1280"/>
      <c r="L81" s="1280"/>
      <c r="M81" s="1280"/>
      <c r="N81" s="1280"/>
      <c r="O81" s="1280"/>
      <c r="P81" s="1280"/>
      <c r="Q81" s="1280"/>
      <c r="R81" s="1280"/>
      <c r="S81" s="1280"/>
      <c r="T81" s="1280"/>
      <c r="U81" s="1280"/>
      <c r="V81" s="1280"/>
      <c r="W81" s="1280"/>
      <c r="X81" s="1280"/>
      <c r="Y81" s="1280"/>
      <c r="Z81" s="1280"/>
      <c r="AA81" s="1280"/>
      <c r="AB81" s="1280"/>
      <c r="AC81" s="1280"/>
      <c r="AD81" s="1280"/>
      <c r="AE81" s="1280"/>
      <c r="AF81" s="1280"/>
      <c r="AG81" s="1280"/>
      <c r="AH81" s="1280"/>
      <c r="AI81" s="1280"/>
      <c r="AJ81" s="1280"/>
      <c r="AK81" s="1280"/>
      <c r="AL81" s="1280"/>
      <c r="AM81" s="1280"/>
      <c r="AN81" s="1280"/>
      <c r="AO81" s="1280"/>
      <c r="AP81" s="1280"/>
      <c r="AQ81" s="1280"/>
      <c r="AR81" s="1280"/>
      <c r="AS81" s="1280"/>
      <c r="AT81" s="1280"/>
      <c r="AU81" s="1280"/>
      <c r="AV81" s="1280"/>
      <c r="AW81" s="1280"/>
      <c r="AX81" s="1280"/>
      <c r="AY81" s="1280"/>
      <c r="AZ81" s="1280"/>
      <c r="BA81" s="1280"/>
      <c r="BB81" s="1280"/>
      <c r="BC81" s="1280"/>
      <c r="BD81" s="1280"/>
      <c r="BE81" s="1280"/>
      <c r="BF81" s="1280"/>
      <c r="BG81" s="1280"/>
      <c r="BH81" s="1280"/>
      <c r="BI81" s="1280"/>
      <c r="BJ81" s="1280"/>
      <c r="BK81" s="1280"/>
      <c r="BL81" s="1280"/>
      <c r="BM81" s="1280"/>
      <c r="BN81" s="1280"/>
      <c r="BO81" s="1280"/>
      <c r="BP81" s="1280"/>
      <c r="BQ81" s="1280"/>
      <c r="BR81" s="1280"/>
      <c r="BS81" s="1280"/>
      <c r="BT81" s="1280"/>
      <c r="BU81" s="1280"/>
      <c r="BV81" s="1280"/>
      <c r="BW81" s="1280"/>
      <c r="BX81" s="1280"/>
      <c r="BY81" s="1280"/>
      <c r="BZ81" s="1280"/>
      <c r="CA81" s="1280"/>
      <c r="CB81" s="1280"/>
      <c r="CC81" s="1280"/>
      <c r="CD81" s="1280"/>
      <c r="CE81" s="1280"/>
      <c r="CF81" s="1280"/>
      <c r="CG81" s="1280"/>
      <c r="CH81" s="1280"/>
      <c r="CI81" s="1280"/>
      <c r="CJ81" s="1280"/>
      <c r="CK81" s="1280"/>
      <c r="CL81" s="1280"/>
      <c r="CM81" s="1280"/>
      <c r="CN81" s="1280"/>
      <c r="CO81" s="1280"/>
      <c r="CP81" s="1280"/>
      <c r="CQ81" s="1280"/>
      <c r="CR81" s="1280"/>
      <c r="CS81" s="1280"/>
      <c r="CT81" s="1280"/>
      <c r="CU81" s="1280"/>
      <c r="CV81" s="1280"/>
      <c r="CW81" s="1280"/>
      <c r="CX81" s="1280"/>
      <c r="CY81" s="1280"/>
      <c r="CZ81" s="1280"/>
      <c r="DA81" s="1280"/>
      <c r="DB81" s="1280"/>
      <c r="DC81" s="1280"/>
      <c r="DD81" s="1280"/>
      <c r="DE81" s="1280"/>
      <c r="DF81" s="1280"/>
      <c r="DG81" s="1280"/>
      <c r="DH81" s="1280"/>
      <c r="DI81" s="1280"/>
      <c r="DJ81" s="1280"/>
      <c r="DK81" s="1280"/>
      <c r="DL81" s="1280"/>
      <c r="DM81" s="1280"/>
      <c r="DN81" s="1280"/>
      <c r="DO81" s="1280"/>
      <c r="DP81" s="1280"/>
      <c r="DQ81" s="1280"/>
      <c r="DR81" s="1280"/>
      <c r="DS81" s="1280"/>
      <c r="DT81" s="1280"/>
      <c r="DU81" s="1280"/>
      <c r="DV81" s="1280"/>
      <c r="DW81" s="1280"/>
      <c r="DX81" s="1280"/>
      <c r="DY81" s="1280"/>
      <c r="DZ81" s="1285"/>
    </row>
    <row r="82" spans="2:130">
      <c r="B82" s="1279"/>
      <c r="C82" s="1280"/>
      <c r="D82" s="1280"/>
      <c r="E82" s="1280"/>
      <c r="F82" s="1280"/>
      <c r="G82" s="1280"/>
      <c r="H82" s="1280"/>
      <c r="I82" s="1280"/>
      <c r="J82" s="1280"/>
      <c r="K82" s="1280"/>
      <c r="L82" s="1280"/>
      <c r="M82" s="1280"/>
      <c r="N82" s="1280"/>
      <c r="O82" s="1280"/>
      <c r="P82" s="1280"/>
      <c r="Q82" s="1280"/>
      <c r="R82" s="1280"/>
      <c r="S82" s="1280"/>
      <c r="T82" s="1280"/>
      <c r="U82" s="1280"/>
      <c r="V82" s="1280"/>
      <c r="W82" s="1280"/>
      <c r="X82" s="1280"/>
      <c r="Y82" s="1280"/>
      <c r="Z82" s="1280"/>
      <c r="AA82" s="1280"/>
      <c r="AB82" s="1280"/>
      <c r="AC82" s="1280"/>
      <c r="AD82" s="1280"/>
      <c r="AE82" s="1280"/>
      <c r="AF82" s="1280"/>
      <c r="AG82" s="1280"/>
      <c r="AH82" s="1280"/>
      <c r="AI82" s="1280"/>
      <c r="AJ82" s="1280"/>
      <c r="AK82" s="1280"/>
      <c r="AL82" s="1280"/>
      <c r="AM82" s="1280"/>
      <c r="AN82" s="1280"/>
      <c r="AO82" s="1280"/>
      <c r="AP82" s="1280"/>
      <c r="AQ82" s="1280"/>
      <c r="AR82" s="1280"/>
      <c r="AS82" s="1280"/>
      <c r="AT82" s="1280"/>
      <c r="AU82" s="1280"/>
      <c r="AV82" s="1280"/>
      <c r="AW82" s="1280"/>
      <c r="AX82" s="1280"/>
      <c r="AY82" s="1280"/>
      <c r="AZ82" s="1280"/>
      <c r="BA82" s="1280"/>
      <c r="BB82" s="1280"/>
      <c r="BC82" s="1280"/>
      <c r="BD82" s="1280"/>
      <c r="BE82" s="1280"/>
      <c r="BF82" s="1280"/>
      <c r="BG82" s="1280"/>
      <c r="BH82" s="1280"/>
      <c r="BI82" s="1280"/>
      <c r="BJ82" s="1280"/>
      <c r="BK82" s="1280"/>
      <c r="BL82" s="1280"/>
      <c r="BM82" s="1280"/>
      <c r="BN82" s="1280"/>
      <c r="BO82" s="1280"/>
      <c r="BP82" s="1280"/>
      <c r="BQ82" s="1280"/>
      <c r="BR82" s="1280"/>
      <c r="BS82" s="1280"/>
      <c r="BT82" s="1280"/>
      <c r="BU82" s="1280"/>
      <c r="BV82" s="1280"/>
      <c r="BW82" s="1280"/>
      <c r="BX82" s="1280"/>
      <c r="BY82" s="1280"/>
      <c r="BZ82" s="1280"/>
      <c r="CA82" s="1280"/>
      <c r="CB82" s="1280"/>
      <c r="CC82" s="1280"/>
      <c r="CD82" s="1280"/>
      <c r="CE82" s="1280"/>
      <c r="CF82" s="1280"/>
      <c r="CG82" s="1280"/>
      <c r="CH82" s="1280"/>
      <c r="CI82" s="1280"/>
      <c r="CJ82" s="1280"/>
      <c r="CK82" s="1280"/>
      <c r="CL82" s="1280"/>
      <c r="CM82" s="1280"/>
      <c r="CN82" s="1280"/>
      <c r="CO82" s="1280"/>
      <c r="CP82" s="1280"/>
      <c r="CQ82" s="1280"/>
      <c r="CR82" s="1280"/>
      <c r="CS82" s="1280"/>
      <c r="CT82" s="1280"/>
      <c r="CU82" s="1280"/>
      <c r="CV82" s="1280"/>
      <c r="CW82" s="1280"/>
      <c r="CX82" s="1280"/>
      <c r="CY82" s="1280"/>
      <c r="CZ82" s="1280"/>
      <c r="DA82" s="1280"/>
      <c r="DB82" s="1280"/>
      <c r="DC82" s="1280"/>
      <c r="DD82" s="1280"/>
      <c r="DE82" s="1280"/>
      <c r="DF82" s="1280"/>
      <c r="DG82" s="1280"/>
      <c r="DH82" s="1280"/>
      <c r="DI82" s="1280"/>
      <c r="DJ82" s="1280"/>
      <c r="DK82" s="1280"/>
      <c r="DL82" s="1280"/>
      <c r="DM82" s="1280"/>
      <c r="DN82" s="1280"/>
      <c r="DO82" s="1280"/>
      <c r="DP82" s="1280"/>
      <c r="DQ82" s="1280"/>
      <c r="DR82" s="1280"/>
      <c r="DS82" s="1280"/>
      <c r="DT82" s="1280"/>
      <c r="DU82" s="1280"/>
      <c r="DV82" s="1280"/>
      <c r="DW82" s="1280"/>
      <c r="DX82" s="1280"/>
      <c r="DY82" s="1280"/>
      <c r="DZ82" s="1285"/>
    </row>
    <row r="83" spans="2:130">
      <c r="B83" s="1279"/>
      <c r="C83" s="1280"/>
      <c r="D83" s="1280"/>
      <c r="E83" s="1280"/>
      <c r="F83" s="1280"/>
      <c r="G83" s="1280"/>
      <c r="H83" s="1280"/>
      <c r="I83" s="1280"/>
      <c r="J83" s="1280"/>
      <c r="K83" s="1280"/>
      <c r="L83" s="1280"/>
      <c r="M83" s="1280"/>
      <c r="N83" s="1280"/>
      <c r="O83" s="1280"/>
      <c r="P83" s="1280"/>
      <c r="Q83" s="1280"/>
      <c r="R83" s="1280"/>
      <c r="S83" s="1280"/>
      <c r="T83" s="1280"/>
      <c r="U83" s="1280"/>
      <c r="V83" s="1280"/>
      <c r="W83" s="1280"/>
      <c r="X83" s="1280"/>
      <c r="Y83" s="1280"/>
      <c r="Z83" s="1280"/>
      <c r="AA83" s="1280"/>
      <c r="AB83" s="1280"/>
      <c r="AC83" s="1280"/>
      <c r="AD83" s="1280"/>
      <c r="AE83" s="1280"/>
      <c r="AF83" s="1280"/>
      <c r="AG83" s="1280"/>
      <c r="AH83" s="1280"/>
      <c r="AI83" s="1280"/>
      <c r="AJ83" s="1280"/>
      <c r="AK83" s="1280"/>
      <c r="AL83" s="1280"/>
      <c r="AM83" s="1280"/>
      <c r="AN83" s="1280"/>
      <c r="AO83" s="1280"/>
      <c r="AP83" s="1280"/>
      <c r="AQ83" s="1280"/>
      <c r="AR83" s="1280"/>
      <c r="AS83" s="1280"/>
      <c r="AT83" s="1280"/>
      <c r="AU83" s="1280"/>
      <c r="AV83" s="1280"/>
      <c r="AW83" s="1280"/>
      <c r="AX83" s="1280"/>
      <c r="AY83" s="1280"/>
      <c r="AZ83" s="1280"/>
      <c r="BA83" s="1280"/>
      <c r="BB83" s="1280"/>
      <c r="BC83" s="1280"/>
      <c r="BD83" s="1280"/>
      <c r="BE83" s="1280"/>
      <c r="BF83" s="1280"/>
      <c r="BG83" s="1280"/>
      <c r="BH83" s="1280"/>
      <c r="BI83" s="1280"/>
      <c r="BJ83" s="1280"/>
      <c r="BK83" s="1280"/>
      <c r="BL83" s="1280"/>
      <c r="BM83" s="1280"/>
      <c r="BN83" s="1280"/>
      <c r="BO83" s="1280"/>
      <c r="BP83" s="1280"/>
      <c r="BQ83" s="1280"/>
      <c r="BR83" s="1280"/>
      <c r="BS83" s="1280"/>
      <c r="BT83" s="1280"/>
      <c r="BU83" s="1280"/>
      <c r="BV83" s="1280"/>
      <c r="BW83" s="1280"/>
      <c r="BX83" s="1280"/>
      <c r="BY83" s="1280"/>
      <c r="BZ83" s="1280"/>
      <c r="CA83" s="1280"/>
      <c r="CB83" s="1280"/>
      <c r="CC83" s="1280"/>
      <c r="CD83" s="1280"/>
      <c r="CE83" s="1280"/>
      <c r="CF83" s="1280"/>
      <c r="CG83" s="1280"/>
      <c r="CH83" s="1280"/>
      <c r="CI83" s="1280"/>
      <c r="CJ83" s="1280"/>
      <c r="CK83" s="1280"/>
      <c r="CL83" s="1280"/>
      <c r="CM83" s="1280"/>
      <c r="CN83" s="1280"/>
      <c r="CO83" s="1280"/>
      <c r="CP83" s="1280"/>
      <c r="CQ83" s="1280"/>
      <c r="CR83" s="1280"/>
      <c r="CS83" s="1280"/>
      <c r="CT83" s="1280"/>
      <c r="CU83" s="1280"/>
      <c r="CV83" s="1280"/>
      <c r="CW83" s="1280"/>
      <c r="CX83" s="1280"/>
      <c r="CY83" s="1280"/>
      <c r="CZ83" s="1280"/>
      <c r="DA83" s="1280"/>
      <c r="DB83" s="1280"/>
      <c r="DC83" s="1280"/>
      <c r="DD83" s="1280"/>
      <c r="DE83" s="1280"/>
      <c r="DF83" s="1280"/>
      <c r="DG83" s="1280"/>
      <c r="DH83" s="1280"/>
      <c r="DI83" s="1280"/>
      <c r="DJ83" s="1280"/>
      <c r="DK83" s="1280"/>
      <c r="DL83" s="1280"/>
      <c r="DM83" s="1280"/>
      <c r="DN83" s="1280"/>
      <c r="DO83" s="1280"/>
      <c r="DP83" s="1280"/>
      <c r="DQ83" s="1280"/>
      <c r="DR83" s="1280"/>
      <c r="DS83" s="1280"/>
      <c r="DT83" s="1280"/>
      <c r="DU83" s="1280"/>
      <c r="DV83" s="1280"/>
      <c r="DW83" s="1280"/>
      <c r="DX83" s="1280"/>
      <c r="DY83" s="1280"/>
      <c r="DZ83" s="1285"/>
    </row>
    <row r="84" spans="2:130">
      <c r="B84" s="1279"/>
      <c r="C84" s="1280"/>
      <c r="D84" s="1280"/>
      <c r="E84" s="1280"/>
      <c r="F84" s="1280"/>
      <c r="G84" s="1280"/>
      <c r="H84" s="1280"/>
      <c r="I84" s="1280"/>
      <c r="J84" s="1280"/>
      <c r="K84" s="1280"/>
      <c r="L84" s="1280"/>
      <c r="M84" s="1280"/>
      <c r="N84" s="1280"/>
      <c r="O84" s="1280"/>
      <c r="P84" s="1280"/>
      <c r="Q84" s="1280"/>
      <c r="R84" s="1280"/>
      <c r="S84" s="1280"/>
      <c r="T84" s="1280"/>
      <c r="U84" s="1280"/>
      <c r="V84" s="1280"/>
      <c r="W84" s="1280"/>
      <c r="X84" s="1280"/>
      <c r="Y84" s="1280"/>
      <c r="Z84" s="1280"/>
      <c r="AA84" s="1280"/>
      <c r="AB84" s="1280"/>
      <c r="AC84" s="1280"/>
      <c r="AD84" s="1280"/>
      <c r="AE84" s="1280"/>
      <c r="AF84" s="1280"/>
      <c r="AG84" s="1280"/>
      <c r="AH84" s="1280"/>
      <c r="AI84" s="1280"/>
      <c r="AJ84" s="1280"/>
      <c r="AK84" s="1280"/>
      <c r="AL84" s="1280"/>
      <c r="AM84" s="1280"/>
      <c r="AN84" s="1280"/>
      <c r="AO84" s="1280"/>
      <c r="AP84" s="1280"/>
      <c r="AQ84" s="1280"/>
      <c r="AR84" s="1280"/>
      <c r="AS84" s="1280"/>
      <c r="AT84" s="1280"/>
      <c r="AU84" s="1280"/>
      <c r="AV84" s="1280"/>
      <c r="AW84" s="1280"/>
      <c r="AX84" s="1280"/>
      <c r="AY84" s="1280"/>
      <c r="AZ84" s="1280"/>
      <c r="BA84" s="1280"/>
      <c r="BB84" s="1280"/>
      <c r="BC84" s="1280"/>
      <c r="BD84" s="1280"/>
      <c r="BE84" s="1280"/>
      <c r="BF84" s="1280"/>
      <c r="BG84" s="1280"/>
      <c r="BH84" s="1280"/>
      <c r="BI84" s="1280"/>
      <c r="BJ84" s="1280"/>
      <c r="BK84" s="1280"/>
      <c r="BL84" s="1280"/>
      <c r="BM84" s="1280"/>
      <c r="BN84" s="1280"/>
      <c r="BO84" s="1280"/>
      <c r="BP84" s="1280"/>
      <c r="BQ84" s="1280"/>
      <c r="BR84" s="1280"/>
      <c r="BS84" s="1280"/>
      <c r="BT84" s="1280"/>
      <c r="BU84" s="1280"/>
      <c r="BV84" s="1280"/>
      <c r="BW84" s="1280"/>
      <c r="BX84" s="1280"/>
      <c r="BY84" s="1280"/>
      <c r="BZ84" s="1280"/>
      <c r="CA84" s="1280"/>
      <c r="CB84" s="1280"/>
      <c r="CC84" s="1280"/>
      <c r="CD84" s="1280"/>
      <c r="CE84" s="1280"/>
      <c r="CF84" s="1280"/>
      <c r="CG84" s="1280"/>
      <c r="CH84" s="1280"/>
      <c r="CI84" s="1280"/>
      <c r="CJ84" s="1280"/>
      <c r="CK84" s="1280"/>
      <c r="CL84" s="1280"/>
      <c r="CM84" s="1280"/>
      <c r="CN84" s="1280"/>
      <c r="CO84" s="1280"/>
      <c r="CP84" s="1280"/>
      <c r="CQ84" s="1280"/>
      <c r="CR84" s="1280"/>
      <c r="CS84" s="1280"/>
      <c r="CT84" s="1280"/>
      <c r="CU84" s="1280"/>
      <c r="CV84" s="1280"/>
      <c r="CW84" s="1280"/>
      <c r="CX84" s="1280"/>
      <c r="CY84" s="1280"/>
      <c r="CZ84" s="1280"/>
      <c r="DA84" s="1280"/>
      <c r="DB84" s="1280"/>
      <c r="DC84" s="1280"/>
      <c r="DD84" s="1280"/>
      <c r="DE84" s="1280"/>
      <c r="DF84" s="1280"/>
      <c r="DG84" s="1280"/>
      <c r="DH84" s="1280"/>
      <c r="DI84" s="1280"/>
      <c r="DJ84" s="1280"/>
      <c r="DK84" s="1280"/>
      <c r="DL84" s="1280"/>
      <c r="DM84" s="1280"/>
      <c r="DN84" s="1280"/>
      <c r="DO84" s="1280"/>
      <c r="DP84" s="1280"/>
      <c r="DQ84" s="1280"/>
      <c r="DR84" s="1280"/>
      <c r="DS84" s="1280"/>
      <c r="DT84" s="1280"/>
      <c r="DU84" s="1280"/>
      <c r="DV84" s="1280"/>
      <c r="DW84" s="1280"/>
      <c r="DX84" s="1280"/>
      <c r="DY84" s="1280"/>
      <c r="DZ84" s="1285"/>
    </row>
    <row r="85" spans="2:130">
      <c r="B85" s="1279"/>
      <c r="C85" s="1280"/>
      <c r="D85" s="1280"/>
      <c r="E85" s="1280"/>
      <c r="F85" s="1280"/>
      <c r="G85" s="1280"/>
      <c r="H85" s="1280"/>
      <c r="I85" s="1280"/>
      <c r="J85" s="1280"/>
      <c r="K85" s="1280"/>
      <c r="L85" s="1280"/>
      <c r="M85" s="1280"/>
      <c r="N85" s="1280"/>
      <c r="O85" s="1280"/>
      <c r="P85" s="1280"/>
      <c r="Q85" s="1280"/>
      <c r="R85" s="1280"/>
      <c r="S85" s="1280"/>
      <c r="T85" s="1280"/>
      <c r="U85" s="1280"/>
      <c r="V85" s="1280"/>
      <c r="W85" s="1280"/>
      <c r="X85" s="1280"/>
      <c r="Y85" s="1280"/>
      <c r="Z85" s="1280"/>
      <c r="AA85" s="1280"/>
      <c r="AB85" s="1280"/>
      <c r="AC85" s="1280"/>
      <c r="AD85" s="1280"/>
      <c r="AE85" s="1280"/>
      <c r="AF85" s="1280"/>
      <c r="AG85" s="1280"/>
      <c r="AH85" s="1280"/>
      <c r="AI85" s="1280"/>
      <c r="AJ85" s="1280"/>
      <c r="AK85" s="1280"/>
      <c r="AL85" s="1280"/>
      <c r="AM85" s="1280"/>
      <c r="AN85" s="1280"/>
      <c r="AO85" s="1280"/>
      <c r="AP85" s="1280"/>
      <c r="AQ85" s="1280"/>
      <c r="AR85" s="1280"/>
      <c r="AS85" s="1280"/>
      <c r="AT85" s="1280"/>
      <c r="AU85" s="1280"/>
      <c r="AV85" s="1280"/>
      <c r="AW85" s="1280"/>
      <c r="AX85" s="1280"/>
      <c r="AY85" s="1280"/>
      <c r="AZ85" s="1280"/>
      <c r="BA85" s="1280"/>
      <c r="BB85" s="1280"/>
      <c r="BC85" s="1280"/>
      <c r="BD85" s="1280"/>
      <c r="BE85" s="1280"/>
      <c r="BF85" s="1280"/>
      <c r="BG85" s="1280"/>
      <c r="BH85" s="1280"/>
      <c r="BI85" s="1280"/>
      <c r="BJ85" s="1280"/>
      <c r="BK85" s="1280"/>
      <c r="BL85" s="1280"/>
      <c r="BM85" s="1280"/>
      <c r="BN85" s="1280"/>
      <c r="BO85" s="1280"/>
      <c r="BP85" s="1280"/>
      <c r="BQ85" s="1280"/>
      <c r="BR85" s="1280"/>
      <c r="BS85" s="1280"/>
      <c r="BT85" s="1280"/>
      <c r="BU85" s="1280"/>
      <c r="BV85" s="1280"/>
      <c r="BW85" s="1280"/>
      <c r="BX85" s="1280"/>
      <c r="BY85" s="1280"/>
      <c r="BZ85" s="1280"/>
      <c r="CA85" s="1280"/>
      <c r="CB85" s="1280"/>
      <c r="CC85" s="1280"/>
      <c r="CD85" s="1280"/>
      <c r="CE85" s="1280"/>
      <c r="CF85" s="1280"/>
      <c r="CG85" s="1280"/>
      <c r="CH85" s="1280"/>
      <c r="CI85" s="1280"/>
      <c r="CJ85" s="1280"/>
      <c r="CK85" s="1280"/>
      <c r="CL85" s="1280"/>
      <c r="CM85" s="1280"/>
      <c r="CN85" s="1280"/>
      <c r="CO85" s="1280"/>
      <c r="CP85" s="1280"/>
      <c r="CQ85" s="1280"/>
      <c r="CR85" s="1280"/>
      <c r="CS85" s="1280"/>
      <c r="CT85" s="1280"/>
      <c r="CU85" s="1280"/>
      <c r="CV85" s="1280"/>
      <c r="CW85" s="1280"/>
      <c r="CX85" s="1280"/>
      <c r="CY85" s="1280"/>
      <c r="CZ85" s="1280"/>
      <c r="DA85" s="1280"/>
      <c r="DB85" s="1280"/>
      <c r="DC85" s="1280"/>
      <c r="DD85" s="1280"/>
      <c r="DE85" s="1280"/>
      <c r="DF85" s="1280"/>
      <c r="DG85" s="1280"/>
      <c r="DH85" s="1280"/>
      <c r="DI85" s="1280"/>
      <c r="DJ85" s="1280"/>
      <c r="DK85" s="1280"/>
      <c r="DL85" s="1280"/>
      <c r="DM85" s="1280"/>
      <c r="DN85" s="1280"/>
      <c r="DO85" s="1280"/>
      <c r="DP85" s="1280"/>
      <c r="DQ85" s="1280"/>
      <c r="DR85" s="1280"/>
      <c r="DS85" s="1280"/>
      <c r="DT85" s="1280"/>
      <c r="DU85" s="1280"/>
      <c r="DV85" s="1280"/>
      <c r="DW85" s="1280"/>
      <c r="DX85" s="1280"/>
      <c r="DY85" s="1280"/>
      <c r="DZ85" s="1285"/>
    </row>
    <row r="86" spans="2:130">
      <c r="B86" s="1279"/>
      <c r="C86" s="1280"/>
      <c r="D86" s="1280"/>
      <c r="E86" s="1280"/>
      <c r="F86" s="1280"/>
      <c r="G86" s="1280"/>
      <c r="H86" s="1280"/>
      <c r="I86" s="1280"/>
      <c r="J86" s="1280"/>
      <c r="K86" s="1280"/>
      <c r="L86" s="1280"/>
      <c r="M86" s="1280"/>
      <c r="N86" s="1280"/>
      <c r="O86" s="1280"/>
      <c r="P86" s="1280"/>
      <c r="Q86" s="1280"/>
      <c r="R86" s="1280"/>
      <c r="S86" s="1280"/>
      <c r="T86" s="1280"/>
      <c r="U86" s="1280"/>
      <c r="V86" s="1280"/>
      <c r="W86" s="1280"/>
      <c r="X86" s="1280"/>
      <c r="Y86" s="1280"/>
      <c r="Z86" s="1280"/>
      <c r="AA86" s="1280"/>
      <c r="AB86" s="1280"/>
      <c r="AC86" s="1280"/>
      <c r="AD86" s="1280"/>
      <c r="AE86" s="1280"/>
      <c r="AF86" s="1280"/>
      <c r="AG86" s="1280"/>
      <c r="AH86" s="1280"/>
      <c r="AI86" s="1280"/>
      <c r="AJ86" s="1280"/>
      <c r="AK86" s="1280"/>
      <c r="AL86" s="1280"/>
      <c r="AM86" s="1280"/>
      <c r="AN86" s="1280"/>
      <c r="AO86" s="1280"/>
      <c r="AP86" s="1280"/>
      <c r="AQ86" s="1280"/>
      <c r="AR86" s="1280"/>
      <c r="AS86" s="1280"/>
      <c r="AT86" s="1280"/>
      <c r="AU86" s="1280"/>
      <c r="AV86" s="1280"/>
      <c r="AW86" s="1280"/>
      <c r="AX86" s="1280"/>
      <c r="AY86" s="1280"/>
      <c r="AZ86" s="1280"/>
      <c r="BA86" s="1280"/>
      <c r="BB86" s="1280"/>
      <c r="BC86" s="1280"/>
      <c r="BD86" s="1280"/>
      <c r="BE86" s="1280"/>
      <c r="BF86" s="1280"/>
      <c r="BG86" s="1280"/>
      <c r="BH86" s="1280"/>
      <c r="BI86" s="1280"/>
      <c r="BJ86" s="1280"/>
      <c r="BK86" s="1280"/>
      <c r="BL86" s="1280"/>
      <c r="BM86" s="1280"/>
      <c r="BN86" s="1280"/>
      <c r="BO86" s="1280"/>
      <c r="BP86" s="1280"/>
      <c r="BQ86" s="1280"/>
      <c r="BR86" s="1280"/>
      <c r="BS86" s="1280"/>
      <c r="BT86" s="1280"/>
      <c r="BU86" s="1280"/>
      <c r="BV86" s="1280"/>
      <c r="BW86" s="1280"/>
      <c r="BX86" s="1280"/>
      <c r="BY86" s="1280"/>
      <c r="BZ86" s="1280"/>
      <c r="CA86" s="1280"/>
      <c r="CB86" s="1280"/>
      <c r="CC86" s="1280"/>
      <c r="CD86" s="1280"/>
      <c r="CE86" s="1280"/>
      <c r="CF86" s="1280"/>
      <c r="CG86" s="1280"/>
      <c r="CH86" s="1280"/>
      <c r="CI86" s="1280"/>
      <c r="CJ86" s="1280"/>
      <c r="CK86" s="1280"/>
      <c r="CL86" s="1280"/>
      <c r="CM86" s="1280"/>
      <c r="CN86" s="1280"/>
      <c r="CO86" s="1280"/>
      <c r="CP86" s="1280"/>
      <c r="CQ86" s="1280"/>
      <c r="CR86" s="1280"/>
      <c r="CS86" s="1280"/>
      <c r="CT86" s="1280"/>
      <c r="CU86" s="1280"/>
      <c r="CV86" s="1280"/>
      <c r="CW86" s="1280"/>
      <c r="CX86" s="1280"/>
      <c r="CY86" s="1280"/>
      <c r="CZ86" s="1280"/>
      <c r="DA86" s="1280"/>
      <c r="DB86" s="1280"/>
      <c r="DC86" s="1280"/>
      <c r="DD86" s="1280"/>
      <c r="DE86" s="1280"/>
      <c r="DF86" s="1280"/>
      <c r="DG86" s="1280"/>
      <c r="DH86" s="1280"/>
      <c r="DI86" s="1280"/>
      <c r="DJ86" s="1280"/>
      <c r="DK86" s="1280"/>
      <c r="DL86" s="1280"/>
      <c r="DM86" s="1280"/>
      <c r="DN86" s="1280"/>
      <c r="DO86" s="1280"/>
      <c r="DP86" s="1280"/>
      <c r="DQ86" s="1280"/>
      <c r="DR86" s="1280"/>
      <c r="DS86" s="1280"/>
      <c r="DT86" s="1280"/>
      <c r="DU86" s="1280"/>
      <c r="DV86" s="1280"/>
      <c r="DW86" s="1280"/>
      <c r="DX86" s="1280"/>
      <c r="DY86" s="1280"/>
      <c r="DZ86" s="1285"/>
    </row>
    <row r="87" spans="2:130">
      <c r="B87" s="1279"/>
      <c r="C87" s="1280"/>
      <c r="D87" s="1280"/>
      <c r="E87" s="1280"/>
      <c r="F87" s="1280"/>
      <c r="G87" s="1280"/>
      <c r="H87" s="1280"/>
      <c r="I87" s="1280"/>
      <c r="J87" s="1280"/>
      <c r="K87" s="1280"/>
      <c r="L87" s="1280"/>
      <c r="M87" s="1280"/>
      <c r="N87" s="1280"/>
      <c r="O87" s="1280"/>
      <c r="P87" s="1280"/>
      <c r="Q87" s="1280"/>
      <c r="R87" s="1280"/>
      <c r="S87" s="1280"/>
      <c r="T87" s="1280"/>
      <c r="U87" s="1280"/>
      <c r="V87" s="1280"/>
      <c r="W87" s="1280"/>
      <c r="X87" s="1280"/>
      <c r="Y87" s="1280"/>
      <c r="Z87" s="1280"/>
      <c r="AA87" s="1280"/>
      <c r="AB87" s="1280"/>
      <c r="AC87" s="1280"/>
      <c r="AD87" s="1280"/>
      <c r="AE87" s="1280"/>
      <c r="AF87" s="1280"/>
      <c r="AG87" s="1280"/>
      <c r="AH87" s="1280"/>
      <c r="AI87" s="1280"/>
      <c r="AJ87" s="1280"/>
      <c r="AK87" s="1280"/>
      <c r="AL87" s="1280"/>
      <c r="AM87" s="1280"/>
      <c r="AN87" s="1280"/>
      <c r="AO87" s="1280"/>
      <c r="AP87" s="1280"/>
      <c r="AQ87" s="1280"/>
      <c r="AR87" s="1280"/>
      <c r="AS87" s="1280"/>
      <c r="AT87" s="1280"/>
      <c r="AU87" s="1280"/>
      <c r="AV87" s="1280"/>
      <c r="AW87" s="1280"/>
      <c r="AX87" s="1280"/>
      <c r="AY87" s="1280"/>
      <c r="AZ87" s="1280"/>
      <c r="BA87" s="1280"/>
      <c r="BB87" s="1280"/>
      <c r="BC87" s="1280"/>
      <c r="BD87" s="1280"/>
      <c r="BE87" s="1280"/>
      <c r="BF87" s="1280"/>
      <c r="BG87" s="1280"/>
      <c r="BH87" s="1280"/>
      <c r="BI87" s="1280"/>
      <c r="BJ87" s="1280"/>
      <c r="BK87" s="1280"/>
      <c r="BL87" s="1280"/>
      <c r="BM87" s="1280"/>
      <c r="BN87" s="1280"/>
      <c r="BO87" s="1280"/>
      <c r="BP87" s="1280"/>
      <c r="BQ87" s="1280"/>
      <c r="BR87" s="1280"/>
      <c r="BS87" s="1280"/>
      <c r="BT87" s="1280"/>
      <c r="BU87" s="1280"/>
      <c r="BV87" s="1280"/>
      <c r="BW87" s="1280"/>
      <c r="BX87" s="1280"/>
      <c r="BY87" s="1280"/>
      <c r="BZ87" s="1280"/>
      <c r="CA87" s="1280"/>
      <c r="CB87" s="1280"/>
      <c r="CC87" s="1280"/>
      <c r="CD87" s="1280"/>
      <c r="CE87" s="1280"/>
      <c r="CF87" s="1280"/>
      <c r="CG87" s="1280"/>
      <c r="CH87" s="1280"/>
      <c r="CI87" s="1280"/>
      <c r="CJ87" s="1280"/>
      <c r="CK87" s="1280"/>
      <c r="CL87" s="1280"/>
      <c r="CM87" s="1280"/>
      <c r="CN87" s="1280"/>
      <c r="CO87" s="1280"/>
      <c r="CP87" s="1280"/>
      <c r="CQ87" s="1280"/>
      <c r="CR87" s="1280"/>
      <c r="CS87" s="1280"/>
      <c r="CT87" s="1280"/>
      <c r="CU87" s="1280"/>
      <c r="CV87" s="1280"/>
      <c r="CW87" s="1280"/>
      <c r="CX87" s="1280"/>
      <c r="CY87" s="1280"/>
      <c r="CZ87" s="1280"/>
      <c r="DA87" s="1280"/>
      <c r="DB87" s="1280"/>
      <c r="DC87" s="1280"/>
      <c r="DD87" s="1280"/>
      <c r="DE87" s="1280"/>
      <c r="DF87" s="1280"/>
      <c r="DG87" s="1280"/>
      <c r="DH87" s="1280"/>
      <c r="DI87" s="1280"/>
      <c r="DJ87" s="1280"/>
      <c r="DK87" s="1280"/>
      <c r="DL87" s="1280"/>
      <c r="DM87" s="1280"/>
      <c r="DN87" s="1280"/>
      <c r="DO87" s="1280"/>
      <c r="DP87" s="1280"/>
      <c r="DQ87" s="1280"/>
      <c r="DR87" s="1280"/>
      <c r="DS87" s="1280"/>
      <c r="DT87" s="1280"/>
      <c r="DU87" s="1280"/>
      <c r="DV87" s="1280"/>
      <c r="DW87" s="1280"/>
      <c r="DX87" s="1280"/>
      <c r="DY87" s="1280"/>
      <c r="DZ87" s="1285"/>
    </row>
    <row r="88" spans="2:130">
      <c r="B88" s="1279"/>
      <c r="C88" s="1280"/>
      <c r="D88" s="1280"/>
      <c r="E88" s="1280"/>
      <c r="F88" s="1280"/>
      <c r="G88" s="1280"/>
      <c r="H88" s="1280"/>
      <c r="I88" s="1280"/>
      <c r="J88" s="1280"/>
      <c r="K88" s="1280"/>
      <c r="L88" s="1280"/>
      <c r="M88" s="1280"/>
      <c r="N88" s="1280"/>
      <c r="O88" s="1280"/>
      <c r="P88" s="1280"/>
      <c r="Q88" s="1280"/>
      <c r="R88" s="1280"/>
      <c r="S88" s="1280"/>
      <c r="T88" s="1280"/>
      <c r="U88" s="1280"/>
      <c r="V88" s="1280"/>
      <c r="W88" s="1280"/>
      <c r="X88" s="1280"/>
      <c r="Y88" s="1280"/>
      <c r="Z88" s="1280"/>
      <c r="AA88" s="1280"/>
      <c r="AB88" s="1280"/>
      <c r="AC88" s="1280"/>
      <c r="AD88" s="1280"/>
      <c r="AE88" s="1280"/>
      <c r="AF88" s="1280"/>
      <c r="AG88" s="1280"/>
      <c r="AH88" s="1280"/>
      <c r="AI88" s="1280"/>
      <c r="AJ88" s="1280"/>
      <c r="AK88" s="1280"/>
      <c r="AL88" s="1280"/>
      <c r="AM88" s="1280"/>
      <c r="AN88" s="1280"/>
      <c r="AO88" s="1280"/>
      <c r="AP88" s="1280"/>
      <c r="AQ88" s="1280"/>
      <c r="AR88" s="1280"/>
      <c r="AS88" s="1280"/>
      <c r="AT88" s="1280"/>
      <c r="AU88" s="1280"/>
      <c r="AV88" s="1280"/>
      <c r="AW88" s="1280"/>
      <c r="AX88" s="1280"/>
      <c r="AY88" s="1280"/>
      <c r="AZ88" s="1280"/>
      <c r="BA88" s="1280"/>
      <c r="BB88" s="1280"/>
      <c r="BC88" s="1280"/>
      <c r="BD88" s="1280"/>
      <c r="BE88" s="1280"/>
      <c r="BF88" s="1280"/>
      <c r="BG88" s="1280"/>
      <c r="BH88" s="1280"/>
      <c r="BI88" s="1280"/>
      <c r="BJ88" s="1280"/>
      <c r="BK88" s="1280"/>
      <c r="BL88" s="1280"/>
      <c r="BM88" s="1280"/>
      <c r="BN88" s="1280"/>
      <c r="BO88" s="1280"/>
      <c r="BP88" s="1280"/>
      <c r="BQ88" s="1280"/>
      <c r="BR88" s="1280"/>
      <c r="BS88" s="1280"/>
      <c r="BT88" s="1280"/>
      <c r="BU88" s="1280"/>
      <c r="BV88" s="1280"/>
      <c r="BW88" s="1280"/>
      <c r="BX88" s="1280"/>
      <c r="BY88" s="1280"/>
      <c r="BZ88" s="1280"/>
      <c r="CA88" s="1280"/>
      <c r="CB88" s="1280"/>
      <c r="CC88" s="1280"/>
      <c r="CD88" s="1280"/>
      <c r="CE88" s="1280"/>
      <c r="CF88" s="1280"/>
      <c r="CG88" s="1280"/>
      <c r="CH88" s="1280"/>
      <c r="CI88" s="1280"/>
      <c r="CJ88" s="1280"/>
      <c r="CK88" s="1280"/>
      <c r="CL88" s="1280"/>
      <c r="CM88" s="1280"/>
      <c r="CN88" s="1280"/>
      <c r="CO88" s="1280"/>
      <c r="CP88" s="1280"/>
      <c r="CQ88" s="1280"/>
      <c r="CR88" s="1280"/>
      <c r="CS88" s="1280"/>
      <c r="CT88" s="1280"/>
      <c r="CU88" s="1280"/>
      <c r="CV88" s="1280"/>
      <c r="CW88" s="1280"/>
      <c r="CX88" s="1280"/>
      <c r="CY88" s="1280"/>
      <c r="CZ88" s="1280"/>
      <c r="DA88" s="1280"/>
      <c r="DB88" s="1280"/>
      <c r="DC88" s="1280"/>
      <c r="DD88" s="1280"/>
      <c r="DE88" s="1280"/>
      <c r="DF88" s="1280"/>
      <c r="DG88" s="1280"/>
      <c r="DH88" s="1280"/>
      <c r="DI88" s="1280"/>
      <c r="DJ88" s="1280"/>
      <c r="DK88" s="1280"/>
      <c r="DL88" s="1280"/>
      <c r="DM88" s="1280"/>
      <c r="DN88" s="1280"/>
      <c r="DO88" s="1280"/>
      <c r="DP88" s="1280"/>
      <c r="DQ88" s="1280"/>
      <c r="DR88" s="1280"/>
      <c r="DS88" s="1280"/>
      <c r="DT88" s="1280"/>
      <c r="DU88" s="1280"/>
      <c r="DV88" s="1280"/>
      <c r="DW88" s="1280"/>
      <c r="DX88" s="1280"/>
      <c r="DY88" s="1280"/>
      <c r="DZ88" s="1285"/>
    </row>
    <row r="89" spans="2:130">
      <c r="B89" s="1279"/>
      <c r="C89" s="1280"/>
      <c r="D89" s="1280"/>
      <c r="E89" s="1280"/>
      <c r="F89" s="1280"/>
      <c r="G89" s="1280"/>
      <c r="H89" s="1280"/>
      <c r="I89" s="1280"/>
      <c r="J89" s="1280"/>
      <c r="K89" s="1280"/>
      <c r="L89" s="1280"/>
      <c r="M89" s="1280"/>
      <c r="N89" s="1280"/>
      <c r="O89" s="1280"/>
      <c r="P89" s="1280"/>
      <c r="Q89" s="1280"/>
      <c r="R89" s="1280"/>
      <c r="S89" s="1280"/>
      <c r="T89" s="1280"/>
      <c r="U89" s="1280"/>
      <c r="V89" s="1280"/>
      <c r="W89" s="1280"/>
      <c r="X89" s="1280"/>
      <c r="Y89" s="1280"/>
      <c r="Z89" s="1280"/>
      <c r="AA89" s="1280"/>
      <c r="AB89" s="1280"/>
      <c r="AC89" s="1280"/>
      <c r="AD89" s="1280"/>
      <c r="AE89" s="1280"/>
      <c r="AF89" s="1280"/>
      <c r="AG89" s="1280"/>
      <c r="AH89" s="1280"/>
      <c r="AI89" s="1280"/>
      <c r="AJ89" s="1280"/>
      <c r="AK89" s="1280"/>
      <c r="AL89" s="1280"/>
      <c r="AM89" s="1280"/>
      <c r="AN89" s="1280"/>
      <c r="AO89" s="1280"/>
      <c r="AP89" s="1280"/>
      <c r="AQ89" s="1280"/>
      <c r="AR89" s="1280"/>
      <c r="AS89" s="1280"/>
      <c r="AT89" s="1280"/>
      <c r="AU89" s="1280"/>
      <c r="AV89" s="1280"/>
      <c r="AW89" s="1280"/>
      <c r="AX89" s="1280"/>
      <c r="AY89" s="1280"/>
      <c r="AZ89" s="1280"/>
      <c r="BA89" s="1280"/>
      <c r="BB89" s="1280"/>
      <c r="BC89" s="1280"/>
      <c r="BD89" s="1280"/>
      <c r="BE89" s="1280"/>
      <c r="BF89" s="1280"/>
      <c r="BG89" s="1280"/>
      <c r="BH89" s="1280"/>
      <c r="BI89" s="1280"/>
      <c r="BJ89" s="1280"/>
      <c r="BK89" s="1280"/>
      <c r="BL89" s="1280"/>
      <c r="BM89" s="1280"/>
      <c r="BN89" s="1280"/>
      <c r="BO89" s="1280"/>
      <c r="BP89" s="1280"/>
      <c r="BQ89" s="1280"/>
      <c r="BR89" s="1280"/>
      <c r="BS89" s="1280"/>
      <c r="BT89" s="1280"/>
      <c r="BU89" s="1280"/>
      <c r="BV89" s="1280"/>
      <c r="BW89" s="1280"/>
      <c r="BX89" s="1280"/>
      <c r="BY89" s="1280"/>
      <c r="BZ89" s="1280"/>
      <c r="CA89" s="1280"/>
      <c r="CB89" s="1280"/>
      <c r="CC89" s="1280"/>
      <c r="CD89" s="1280"/>
      <c r="CE89" s="1280"/>
      <c r="CF89" s="1280"/>
      <c r="CG89" s="1280"/>
      <c r="CH89" s="1280"/>
      <c r="CI89" s="1280"/>
      <c r="CJ89" s="1280"/>
      <c r="CK89" s="1280"/>
      <c r="CL89" s="1280"/>
      <c r="CM89" s="1280"/>
      <c r="CN89" s="1280"/>
      <c r="CO89" s="1280"/>
      <c r="CP89" s="1280"/>
      <c r="CQ89" s="1280"/>
      <c r="CR89" s="1280"/>
      <c r="CS89" s="1280"/>
      <c r="CT89" s="1280"/>
      <c r="CU89" s="1280"/>
      <c r="CV89" s="1280"/>
      <c r="CW89" s="1280"/>
      <c r="CX89" s="1280"/>
      <c r="CY89" s="1280"/>
      <c r="CZ89" s="1280"/>
      <c r="DA89" s="1280"/>
      <c r="DB89" s="1280"/>
      <c r="DC89" s="1280"/>
      <c r="DD89" s="1280"/>
      <c r="DE89" s="1280"/>
      <c r="DF89" s="1280"/>
      <c r="DG89" s="1280"/>
      <c r="DH89" s="1280"/>
      <c r="DI89" s="1280"/>
      <c r="DJ89" s="1280"/>
      <c r="DK89" s="1280"/>
      <c r="DL89" s="1280"/>
      <c r="DM89" s="1280"/>
      <c r="DN89" s="1280"/>
      <c r="DO89" s="1280"/>
      <c r="DP89" s="1280"/>
      <c r="DQ89" s="1280"/>
      <c r="DR89" s="1280"/>
      <c r="DS89" s="1280"/>
      <c r="DT89" s="1280"/>
      <c r="DU89" s="1280"/>
      <c r="DV89" s="1280"/>
      <c r="DW89" s="1280"/>
      <c r="DX89" s="1280"/>
      <c r="DY89" s="1280"/>
      <c r="DZ89" s="1285"/>
    </row>
    <row r="90" spans="2:130">
      <c r="B90" s="1279"/>
      <c r="C90" s="1280"/>
      <c r="D90" s="1280"/>
      <c r="E90" s="1280"/>
      <c r="F90" s="1280"/>
      <c r="G90" s="1280"/>
      <c r="H90" s="1280"/>
      <c r="I90" s="1280"/>
      <c r="J90" s="1280"/>
      <c r="K90" s="1280"/>
      <c r="L90" s="1280"/>
      <c r="M90" s="1280"/>
      <c r="N90" s="1280"/>
      <c r="O90" s="1280"/>
      <c r="P90" s="1280"/>
      <c r="Q90" s="1280"/>
      <c r="R90" s="1280"/>
      <c r="S90" s="1280"/>
      <c r="T90" s="1280"/>
      <c r="U90" s="1280"/>
      <c r="V90" s="1280"/>
      <c r="W90" s="1280"/>
      <c r="X90" s="1280"/>
      <c r="Y90" s="1280"/>
      <c r="Z90" s="1280"/>
      <c r="AA90" s="1280"/>
      <c r="AB90" s="1280"/>
      <c r="AC90" s="1280"/>
      <c r="AD90" s="1280"/>
      <c r="AE90" s="1280"/>
      <c r="AF90" s="1280"/>
      <c r="AG90" s="1280"/>
      <c r="AH90" s="1280"/>
      <c r="AI90" s="1280"/>
      <c r="AJ90" s="1280"/>
      <c r="AK90" s="1280"/>
      <c r="AL90" s="1280"/>
      <c r="AM90" s="1280"/>
      <c r="AN90" s="1280"/>
      <c r="AO90" s="1280"/>
      <c r="AP90" s="1280"/>
      <c r="AQ90" s="1280"/>
      <c r="AR90" s="1280"/>
      <c r="AS90" s="1280"/>
      <c r="AT90" s="1280"/>
      <c r="AU90" s="1280"/>
      <c r="AV90" s="1280"/>
      <c r="AW90" s="1280"/>
      <c r="AX90" s="1280"/>
      <c r="AY90" s="1280"/>
      <c r="AZ90" s="1280"/>
      <c r="BA90" s="1280"/>
      <c r="BB90" s="1280"/>
      <c r="BC90" s="1280"/>
      <c r="BD90" s="1280"/>
      <c r="BE90" s="1280"/>
      <c r="BF90" s="1280"/>
      <c r="BG90" s="1280"/>
      <c r="BH90" s="1280"/>
      <c r="BI90" s="1280"/>
      <c r="BJ90" s="1280"/>
      <c r="BK90" s="1280"/>
      <c r="BL90" s="1280"/>
      <c r="BM90" s="1280"/>
      <c r="BN90" s="1280"/>
      <c r="BO90" s="1280"/>
      <c r="BP90" s="1280"/>
      <c r="BQ90" s="1280"/>
      <c r="BR90" s="1280"/>
      <c r="BS90" s="1280"/>
      <c r="BT90" s="1280"/>
      <c r="BU90" s="1280"/>
      <c r="BV90" s="1280"/>
      <c r="BW90" s="1280"/>
      <c r="BX90" s="1280"/>
      <c r="BY90" s="1280"/>
      <c r="BZ90" s="1280"/>
      <c r="CA90" s="1280"/>
      <c r="CB90" s="1280"/>
      <c r="CC90" s="1280"/>
      <c r="CD90" s="1280"/>
      <c r="CE90" s="1280"/>
      <c r="CF90" s="1280"/>
      <c r="CG90" s="1280"/>
      <c r="CH90" s="1280"/>
      <c r="CI90" s="1280"/>
      <c r="CJ90" s="1280"/>
      <c r="CK90" s="1280"/>
      <c r="CL90" s="1280"/>
      <c r="CM90" s="1280"/>
      <c r="CN90" s="1280"/>
      <c r="CO90" s="1280"/>
      <c r="CP90" s="1280"/>
      <c r="CQ90" s="1280"/>
      <c r="CR90" s="1280"/>
      <c r="CS90" s="1280"/>
      <c r="CT90" s="1280"/>
      <c r="CU90" s="1280"/>
      <c r="CV90" s="1280"/>
      <c r="CW90" s="1280"/>
      <c r="CX90" s="1280"/>
      <c r="CY90" s="1280"/>
      <c r="CZ90" s="1280"/>
      <c r="DA90" s="1280"/>
      <c r="DB90" s="1280"/>
      <c r="DC90" s="1280"/>
      <c r="DD90" s="1280"/>
      <c r="DE90" s="1280"/>
      <c r="DF90" s="1280"/>
      <c r="DG90" s="1280"/>
      <c r="DH90" s="1280"/>
      <c r="DI90" s="1280"/>
      <c r="DJ90" s="1280"/>
      <c r="DK90" s="1280"/>
      <c r="DL90" s="1280"/>
      <c r="DM90" s="1280"/>
      <c r="DN90" s="1280"/>
      <c r="DO90" s="1280"/>
      <c r="DP90" s="1280"/>
      <c r="DQ90" s="1280"/>
      <c r="DR90" s="1280"/>
      <c r="DS90" s="1280"/>
      <c r="DT90" s="1280"/>
      <c r="DU90" s="1280"/>
      <c r="DV90" s="1280"/>
      <c r="DW90" s="1280"/>
      <c r="DX90" s="1280"/>
      <c r="DY90" s="1280"/>
      <c r="DZ90" s="1285"/>
    </row>
    <row r="91" spans="2:130">
      <c r="B91" s="1279"/>
      <c r="C91" s="1280"/>
      <c r="D91" s="1280"/>
      <c r="E91" s="1280"/>
      <c r="F91" s="1280"/>
      <c r="G91" s="1280"/>
      <c r="H91" s="1280"/>
      <c r="I91" s="1280"/>
      <c r="J91" s="1280"/>
      <c r="K91" s="1280"/>
      <c r="L91" s="1280"/>
      <c r="M91" s="1280"/>
      <c r="N91" s="1280"/>
      <c r="O91" s="1280"/>
      <c r="P91" s="1280"/>
      <c r="Q91" s="1280"/>
      <c r="R91" s="1280"/>
      <c r="S91" s="1280"/>
      <c r="T91" s="1280"/>
      <c r="U91" s="1280"/>
      <c r="V91" s="1280"/>
      <c r="W91" s="1280"/>
      <c r="X91" s="1280"/>
      <c r="Y91" s="1280"/>
      <c r="Z91" s="1280"/>
      <c r="AA91" s="1280"/>
      <c r="AB91" s="1280"/>
      <c r="AC91" s="1280"/>
      <c r="AD91" s="1280"/>
      <c r="AE91" s="1280"/>
      <c r="AF91" s="1280"/>
      <c r="AG91" s="1280"/>
      <c r="AH91" s="1280"/>
      <c r="AI91" s="1280"/>
      <c r="AJ91" s="1280"/>
      <c r="AK91" s="1280"/>
      <c r="AL91" s="1280"/>
      <c r="AM91" s="1280"/>
      <c r="AN91" s="1280"/>
      <c r="AO91" s="1280"/>
      <c r="AP91" s="1280"/>
      <c r="AQ91" s="1280"/>
      <c r="AR91" s="1280"/>
      <c r="AS91" s="1280"/>
      <c r="AT91" s="1280"/>
      <c r="AU91" s="1280"/>
      <c r="AV91" s="1280"/>
      <c r="AW91" s="1280"/>
      <c r="AX91" s="1280"/>
      <c r="AY91" s="1280"/>
      <c r="AZ91" s="1280"/>
      <c r="BA91" s="1280"/>
      <c r="BB91" s="1280"/>
      <c r="BC91" s="1280"/>
      <c r="BD91" s="1280"/>
      <c r="BE91" s="1280"/>
      <c r="BF91" s="1280"/>
      <c r="BG91" s="1280"/>
      <c r="BH91" s="1280"/>
      <c r="BI91" s="1280"/>
      <c r="BJ91" s="1280"/>
      <c r="BK91" s="1280"/>
      <c r="BL91" s="1280"/>
      <c r="BM91" s="1280"/>
      <c r="BN91" s="1280"/>
      <c r="BO91" s="1280"/>
      <c r="BP91" s="1280"/>
      <c r="BQ91" s="1280"/>
      <c r="BR91" s="1280"/>
      <c r="BS91" s="1280"/>
      <c r="BT91" s="1280"/>
      <c r="BU91" s="1280"/>
      <c r="BV91" s="1280"/>
      <c r="BW91" s="1280"/>
      <c r="BX91" s="1280"/>
      <c r="BY91" s="1280"/>
      <c r="BZ91" s="1280"/>
      <c r="CA91" s="1280"/>
      <c r="CB91" s="1280"/>
      <c r="CC91" s="1280"/>
      <c r="CD91" s="1280"/>
      <c r="CE91" s="1280"/>
      <c r="CF91" s="1280"/>
      <c r="CG91" s="1280"/>
      <c r="CH91" s="1280"/>
      <c r="CI91" s="1280"/>
      <c r="CJ91" s="1280"/>
      <c r="CK91" s="1280"/>
      <c r="CL91" s="1280"/>
      <c r="CM91" s="1280"/>
      <c r="CN91" s="1280"/>
      <c r="CO91" s="1280"/>
      <c r="CP91" s="1280"/>
      <c r="CQ91" s="1280"/>
      <c r="CR91" s="1280"/>
      <c r="CS91" s="1280"/>
      <c r="CT91" s="1280"/>
      <c r="CU91" s="1280"/>
      <c r="CV91" s="1280"/>
      <c r="CW91" s="1280"/>
      <c r="CX91" s="1280"/>
      <c r="CY91" s="1280"/>
      <c r="CZ91" s="1280"/>
      <c r="DA91" s="1280"/>
      <c r="DB91" s="1280"/>
      <c r="DC91" s="1280"/>
      <c r="DD91" s="1280"/>
      <c r="DE91" s="1280"/>
      <c r="DF91" s="1280"/>
      <c r="DG91" s="1280"/>
      <c r="DH91" s="1280"/>
      <c r="DI91" s="1280"/>
      <c r="DJ91" s="1280"/>
      <c r="DK91" s="1280"/>
      <c r="DL91" s="1280"/>
      <c r="DM91" s="1280"/>
      <c r="DN91" s="1280"/>
      <c r="DO91" s="1280"/>
      <c r="DP91" s="1280"/>
      <c r="DQ91" s="1280"/>
      <c r="DR91" s="1280"/>
      <c r="DS91" s="1280"/>
      <c r="DT91" s="1280"/>
      <c r="DU91" s="1280"/>
      <c r="DV91" s="1280"/>
      <c r="DW91" s="1280"/>
      <c r="DX91" s="1280"/>
      <c r="DY91" s="1280"/>
      <c r="DZ91" s="1285"/>
    </row>
    <row r="92" spans="2:130">
      <c r="B92" s="1279"/>
      <c r="C92" s="1280"/>
      <c r="D92" s="1280"/>
      <c r="E92" s="1280"/>
      <c r="F92" s="1280"/>
      <c r="G92" s="1280"/>
      <c r="H92" s="1280"/>
      <c r="I92" s="1280"/>
      <c r="J92" s="1280"/>
      <c r="K92" s="1280"/>
      <c r="L92" s="1280"/>
      <c r="M92" s="1280"/>
      <c r="N92" s="1280"/>
      <c r="O92" s="1280"/>
      <c r="P92" s="1280"/>
      <c r="Q92" s="1280"/>
      <c r="R92" s="1280"/>
      <c r="S92" s="1280"/>
      <c r="T92" s="1280"/>
      <c r="U92" s="1280"/>
      <c r="V92" s="1280"/>
      <c r="W92" s="1280"/>
      <c r="X92" s="1280"/>
      <c r="Y92" s="1280"/>
      <c r="Z92" s="1280"/>
      <c r="AA92" s="1280"/>
      <c r="AB92" s="1280"/>
      <c r="AC92" s="1280"/>
      <c r="AD92" s="1280"/>
      <c r="AE92" s="1280"/>
      <c r="AF92" s="1280"/>
      <c r="AG92" s="1280"/>
      <c r="AH92" s="1280"/>
      <c r="AI92" s="1280"/>
      <c r="AJ92" s="1280"/>
      <c r="AK92" s="1280"/>
      <c r="AL92" s="1280"/>
      <c r="AM92" s="1280"/>
      <c r="AN92" s="1280"/>
      <c r="AO92" s="1280"/>
      <c r="AP92" s="1280"/>
      <c r="AQ92" s="1280"/>
      <c r="AR92" s="1280"/>
      <c r="AS92" s="1280"/>
      <c r="AT92" s="1280"/>
      <c r="AU92" s="1280"/>
      <c r="AV92" s="1280"/>
      <c r="AW92" s="1280"/>
      <c r="AX92" s="1280"/>
      <c r="AY92" s="1280"/>
      <c r="AZ92" s="1280"/>
      <c r="BA92" s="1280"/>
      <c r="BB92" s="1280"/>
      <c r="BC92" s="1280"/>
      <c r="BD92" s="1280"/>
      <c r="BE92" s="1280"/>
      <c r="BF92" s="1280"/>
      <c r="BG92" s="1280"/>
      <c r="BH92" s="1280"/>
      <c r="BI92" s="1280"/>
      <c r="BJ92" s="1280"/>
      <c r="BK92" s="1280"/>
      <c r="BL92" s="1280"/>
      <c r="BM92" s="1280"/>
      <c r="BN92" s="1280"/>
      <c r="BO92" s="1280"/>
      <c r="BP92" s="1280"/>
      <c r="BQ92" s="1280"/>
      <c r="BR92" s="1280"/>
      <c r="BS92" s="1280"/>
      <c r="BT92" s="1280"/>
      <c r="BU92" s="1280"/>
      <c r="BV92" s="1280"/>
      <c r="BW92" s="1280"/>
      <c r="BX92" s="1280"/>
      <c r="BY92" s="1280"/>
      <c r="BZ92" s="1280"/>
      <c r="CA92" s="1280"/>
      <c r="CB92" s="1280"/>
      <c r="CC92" s="1280"/>
      <c r="CD92" s="1280"/>
      <c r="CE92" s="1280"/>
      <c r="CF92" s="1280"/>
      <c r="CG92" s="1280"/>
      <c r="CH92" s="1280"/>
      <c r="CI92" s="1280"/>
      <c r="CJ92" s="1280"/>
      <c r="CK92" s="1280"/>
      <c r="CL92" s="1280"/>
      <c r="CM92" s="1280"/>
      <c r="CN92" s="1280"/>
      <c r="CO92" s="1280"/>
      <c r="CP92" s="1280"/>
      <c r="CQ92" s="1280"/>
      <c r="CR92" s="1280"/>
      <c r="CS92" s="1280"/>
      <c r="CT92" s="1280"/>
      <c r="CU92" s="1280"/>
      <c r="CV92" s="1280"/>
      <c r="CW92" s="1280"/>
      <c r="CX92" s="1280"/>
      <c r="CY92" s="1280"/>
      <c r="CZ92" s="1280"/>
      <c r="DA92" s="1280"/>
      <c r="DB92" s="1280"/>
      <c r="DC92" s="1280"/>
      <c r="DD92" s="1280"/>
      <c r="DE92" s="1280"/>
      <c r="DF92" s="1280"/>
      <c r="DG92" s="1280"/>
      <c r="DH92" s="1280"/>
      <c r="DI92" s="1280"/>
      <c r="DJ92" s="1280"/>
      <c r="DK92" s="1280"/>
      <c r="DL92" s="1280"/>
      <c r="DM92" s="1280"/>
      <c r="DN92" s="1280"/>
      <c r="DO92" s="1280"/>
      <c r="DP92" s="1280"/>
      <c r="DQ92" s="1280"/>
      <c r="DR92" s="1280"/>
      <c r="DS92" s="1280"/>
      <c r="DT92" s="1280"/>
      <c r="DU92" s="1280"/>
      <c r="DV92" s="1280"/>
      <c r="DW92" s="1280"/>
      <c r="DX92" s="1280"/>
      <c r="DY92" s="1280"/>
      <c r="DZ92" s="1285"/>
    </row>
    <row r="93" spans="2:130">
      <c r="B93" s="1279"/>
      <c r="C93" s="1280"/>
      <c r="D93" s="1280"/>
      <c r="E93" s="1280"/>
      <c r="F93" s="1280"/>
      <c r="G93" s="1280"/>
      <c r="H93" s="1280"/>
      <c r="I93" s="1280"/>
      <c r="J93" s="1280"/>
      <c r="K93" s="1280"/>
      <c r="L93" s="1280"/>
      <c r="M93" s="1280"/>
      <c r="N93" s="1280"/>
      <c r="O93" s="1280"/>
      <c r="P93" s="1280"/>
      <c r="Q93" s="1280"/>
      <c r="R93" s="1280"/>
      <c r="S93" s="1280"/>
      <c r="T93" s="1280"/>
      <c r="U93" s="1280"/>
      <c r="V93" s="1280"/>
      <c r="W93" s="1280"/>
      <c r="X93" s="1280"/>
      <c r="Y93" s="1280"/>
      <c r="Z93" s="1280"/>
      <c r="AA93" s="1280"/>
      <c r="AB93" s="1280"/>
      <c r="AC93" s="1280"/>
      <c r="AD93" s="1280"/>
      <c r="AE93" s="1280"/>
      <c r="AF93" s="1280"/>
      <c r="AG93" s="1280"/>
      <c r="AH93" s="1280"/>
      <c r="AI93" s="1280"/>
      <c r="AJ93" s="1280"/>
      <c r="AK93" s="1280"/>
      <c r="AL93" s="1280"/>
      <c r="AM93" s="1280"/>
      <c r="AN93" s="1280"/>
      <c r="AO93" s="1280"/>
      <c r="AP93" s="1280"/>
      <c r="AQ93" s="1280"/>
      <c r="AR93" s="1280"/>
      <c r="AS93" s="1280"/>
      <c r="AT93" s="1280"/>
      <c r="AU93" s="1280"/>
      <c r="AV93" s="1280"/>
      <c r="AW93" s="1280"/>
      <c r="AX93" s="1280"/>
      <c r="AY93" s="1280"/>
      <c r="AZ93" s="1280"/>
      <c r="BA93" s="1280"/>
      <c r="BB93" s="1280"/>
      <c r="BC93" s="1280"/>
      <c r="BD93" s="1280"/>
      <c r="BE93" s="1280"/>
      <c r="BF93" s="1280"/>
      <c r="BG93" s="1280"/>
      <c r="BH93" s="1280"/>
      <c r="BI93" s="1280"/>
      <c r="BJ93" s="1280"/>
      <c r="BK93" s="1280"/>
      <c r="BL93" s="1280"/>
      <c r="BM93" s="1280"/>
      <c r="BN93" s="1280"/>
      <c r="BO93" s="1280"/>
      <c r="BP93" s="1280"/>
      <c r="BQ93" s="1280"/>
      <c r="BR93" s="1280"/>
      <c r="BS93" s="1280"/>
      <c r="BT93" s="1280"/>
      <c r="BU93" s="1280"/>
      <c r="BV93" s="1280"/>
      <c r="BW93" s="1280"/>
      <c r="BX93" s="1280"/>
      <c r="BY93" s="1280"/>
      <c r="BZ93" s="1280"/>
      <c r="CA93" s="1280"/>
      <c r="CB93" s="1280"/>
      <c r="CC93" s="1280"/>
      <c r="CD93" s="1280"/>
      <c r="CE93" s="1280"/>
      <c r="CF93" s="1280"/>
      <c r="CG93" s="1280"/>
      <c r="CH93" s="1280"/>
      <c r="CI93" s="1280"/>
      <c r="CJ93" s="1280"/>
      <c r="CK93" s="1280"/>
      <c r="CL93" s="1280"/>
      <c r="CM93" s="1280"/>
      <c r="CN93" s="1280"/>
      <c r="CO93" s="1280"/>
      <c r="CP93" s="1280"/>
      <c r="CQ93" s="1280"/>
      <c r="CR93" s="1280"/>
      <c r="CS93" s="1280"/>
      <c r="CT93" s="1280"/>
      <c r="CU93" s="1280"/>
      <c r="CV93" s="1280"/>
      <c r="CW93" s="1280"/>
      <c r="CX93" s="1280"/>
      <c r="CY93" s="1280"/>
      <c r="CZ93" s="1280"/>
      <c r="DA93" s="1280"/>
      <c r="DB93" s="1280"/>
      <c r="DC93" s="1280"/>
      <c r="DD93" s="1280"/>
      <c r="DE93" s="1280"/>
      <c r="DF93" s="1280"/>
      <c r="DG93" s="1280"/>
      <c r="DH93" s="1280"/>
      <c r="DI93" s="1280"/>
      <c r="DJ93" s="1280"/>
      <c r="DK93" s="1280"/>
      <c r="DL93" s="1280"/>
      <c r="DM93" s="1280"/>
      <c r="DN93" s="1280"/>
      <c r="DO93" s="1280"/>
      <c r="DP93" s="1280"/>
      <c r="DQ93" s="1280"/>
      <c r="DR93" s="1280"/>
      <c r="DS93" s="1280"/>
      <c r="DT93" s="1280"/>
      <c r="DU93" s="1280"/>
      <c r="DV93" s="1280"/>
      <c r="DW93" s="1280"/>
      <c r="DX93" s="1280"/>
      <c r="DY93" s="1280"/>
      <c r="DZ93" s="1285"/>
    </row>
    <row r="94" spans="2:130">
      <c r="B94" s="1279"/>
      <c r="C94" s="1280"/>
      <c r="D94" s="1280"/>
      <c r="E94" s="1280"/>
      <c r="F94" s="1280"/>
      <c r="G94" s="1280"/>
      <c r="H94" s="1280"/>
      <c r="I94" s="1280"/>
      <c r="J94" s="1280"/>
      <c r="K94" s="1280"/>
      <c r="L94" s="1280"/>
      <c r="M94" s="1280"/>
      <c r="N94" s="1280"/>
      <c r="O94" s="1280"/>
      <c r="P94" s="1280"/>
      <c r="Q94" s="1280"/>
      <c r="R94" s="1280"/>
      <c r="S94" s="1280"/>
      <c r="T94" s="1280"/>
      <c r="U94" s="1280"/>
      <c r="V94" s="1280"/>
      <c r="W94" s="1280"/>
      <c r="X94" s="1280"/>
      <c r="Y94" s="1280"/>
      <c r="Z94" s="1280"/>
      <c r="AA94" s="1280"/>
      <c r="AB94" s="1280"/>
      <c r="AC94" s="1280"/>
      <c r="AD94" s="1280"/>
      <c r="AE94" s="1280"/>
      <c r="AF94" s="1280"/>
      <c r="AG94" s="1280"/>
      <c r="AH94" s="1280"/>
      <c r="AI94" s="1280"/>
      <c r="AJ94" s="1280"/>
      <c r="AK94" s="1280"/>
      <c r="AL94" s="1280"/>
      <c r="AM94" s="1280"/>
      <c r="AN94" s="1280"/>
      <c r="AO94" s="1280"/>
      <c r="AP94" s="1280"/>
      <c r="AQ94" s="1280"/>
      <c r="AR94" s="1280"/>
      <c r="AS94" s="1280"/>
      <c r="AT94" s="1280"/>
      <c r="AU94" s="1280"/>
      <c r="AV94" s="1280"/>
      <c r="AW94" s="1280"/>
      <c r="AX94" s="1280"/>
      <c r="AY94" s="1280"/>
      <c r="AZ94" s="1280"/>
      <c r="BA94" s="1280"/>
      <c r="BB94" s="1280"/>
      <c r="BC94" s="1280"/>
      <c r="BD94" s="1280"/>
      <c r="BE94" s="1280"/>
      <c r="BF94" s="1280"/>
      <c r="BG94" s="1280"/>
      <c r="BH94" s="1280"/>
      <c r="BI94" s="1280"/>
      <c r="BJ94" s="1280"/>
      <c r="BK94" s="1280"/>
      <c r="BL94" s="1280"/>
      <c r="BM94" s="1280"/>
      <c r="BN94" s="1280"/>
      <c r="BO94" s="1280"/>
      <c r="BP94" s="1280"/>
      <c r="BQ94" s="1280"/>
      <c r="BR94" s="1280"/>
      <c r="BS94" s="1280"/>
      <c r="BT94" s="1280"/>
      <c r="BU94" s="1280"/>
      <c r="BV94" s="1280"/>
      <c r="BW94" s="1280"/>
      <c r="BX94" s="1280"/>
      <c r="BY94" s="1280"/>
      <c r="BZ94" s="1280"/>
      <c r="CA94" s="1280"/>
      <c r="CB94" s="1280"/>
      <c r="CC94" s="1280"/>
      <c r="CD94" s="1280"/>
      <c r="CE94" s="1280"/>
      <c r="CF94" s="1280"/>
      <c r="CG94" s="1280"/>
      <c r="CH94" s="1280"/>
      <c r="CI94" s="1280"/>
      <c r="CJ94" s="1280"/>
      <c r="CK94" s="1280"/>
      <c r="CL94" s="1280"/>
      <c r="CM94" s="1280"/>
      <c r="CN94" s="1280"/>
      <c r="CO94" s="1280"/>
      <c r="CP94" s="1280"/>
      <c r="CQ94" s="1280"/>
      <c r="CR94" s="1280"/>
      <c r="CS94" s="1280"/>
      <c r="CT94" s="1280"/>
      <c r="CU94" s="1280"/>
      <c r="CV94" s="1280"/>
      <c r="CW94" s="1280"/>
      <c r="CX94" s="1280"/>
      <c r="CY94" s="1280"/>
      <c r="CZ94" s="1280"/>
      <c r="DA94" s="1280"/>
      <c r="DB94" s="1280"/>
      <c r="DC94" s="1280"/>
      <c r="DD94" s="1280"/>
      <c r="DE94" s="1280"/>
      <c r="DF94" s="1280"/>
      <c r="DG94" s="1280"/>
      <c r="DH94" s="1280"/>
      <c r="DI94" s="1280"/>
      <c r="DJ94" s="1280"/>
      <c r="DK94" s="1280"/>
      <c r="DL94" s="1280"/>
      <c r="DM94" s="1280"/>
      <c r="DN94" s="1280"/>
      <c r="DO94" s="1280"/>
      <c r="DP94" s="1280"/>
      <c r="DQ94" s="1280"/>
      <c r="DR94" s="1280"/>
      <c r="DS94" s="1280"/>
      <c r="DT94" s="1280"/>
      <c r="DU94" s="1280"/>
      <c r="DV94" s="1280"/>
      <c r="DW94" s="1280"/>
      <c r="DX94" s="1280"/>
      <c r="DY94" s="1280"/>
      <c r="DZ94" s="1285"/>
    </row>
    <row r="95" spans="2:130">
      <c r="B95" s="1279"/>
      <c r="C95" s="1280"/>
      <c r="D95" s="1280"/>
      <c r="E95" s="1280"/>
      <c r="F95" s="1280"/>
      <c r="G95" s="1280"/>
      <c r="H95" s="1280"/>
      <c r="I95" s="1280"/>
      <c r="J95" s="1280"/>
      <c r="K95" s="1280"/>
      <c r="L95" s="1280"/>
      <c r="M95" s="1280"/>
      <c r="N95" s="1280"/>
      <c r="O95" s="1280"/>
      <c r="P95" s="1280"/>
      <c r="Q95" s="1280"/>
      <c r="R95" s="1280"/>
      <c r="S95" s="1280"/>
      <c r="T95" s="1280"/>
      <c r="U95" s="1280"/>
      <c r="V95" s="1280"/>
      <c r="W95" s="1280"/>
      <c r="X95" s="1280"/>
      <c r="Y95" s="1280"/>
      <c r="Z95" s="1280"/>
      <c r="AA95" s="1280"/>
      <c r="AB95" s="1280"/>
      <c r="AC95" s="1280"/>
      <c r="AD95" s="1280"/>
      <c r="AE95" s="1280"/>
      <c r="AF95" s="1280"/>
      <c r="AG95" s="1280"/>
      <c r="AH95" s="1280"/>
      <c r="AI95" s="1280"/>
      <c r="AJ95" s="1280"/>
      <c r="AK95" s="1280"/>
      <c r="AL95" s="1280"/>
      <c r="AM95" s="1280"/>
      <c r="AN95" s="1280"/>
      <c r="AO95" s="1280"/>
      <c r="AP95" s="1280"/>
      <c r="AQ95" s="1280"/>
      <c r="AR95" s="1280"/>
      <c r="AS95" s="1280"/>
      <c r="AT95" s="1280"/>
      <c r="AU95" s="1280"/>
      <c r="AV95" s="1280"/>
      <c r="AW95" s="1280"/>
      <c r="AX95" s="1280"/>
      <c r="AY95" s="1280"/>
      <c r="AZ95" s="1280"/>
      <c r="BA95" s="1280"/>
      <c r="BB95" s="1280"/>
      <c r="BC95" s="1280"/>
      <c r="BD95" s="1280"/>
      <c r="BE95" s="1280"/>
      <c r="BF95" s="1280"/>
      <c r="BG95" s="1280"/>
      <c r="BH95" s="1280"/>
      <c r="BI95" s="1280"/>
      <c r="BJ95" s="1280"/>
      <c r="BK95" s="1280"/>
      <c r="BL95" s="1280"/>
      <c r="BM95" s="1280"/>
      <c r="BN95" s="1280"/>
      <c r="BO95" s="1280"/>
      <c r="BP95" s="1280"/>
      <c r="BQ95" s="1280"/>
      <c r="BR95" s="1280"/>
      <c r="BS95" s="1280"/>
      <c r="BT95" s="1280"/>
      <c r="BU95" s="1280"/>
      <c r="BV95" s="1280"/>
      <c r="BW95" s="1280"/>
      <c r="BX95" s="1280"/>
      <c r="BY95" s="1280"/>
      <c r="BZ95" s="1280"/>
      <c r="CA95" s="1280"/>
      <c r="CB95" s="1280"/>
      <c r="CC95" s="1280"/>
      <c r="CD95" s="1280"/>
      <c r="CE95" s="1280"/>
      <c r="CF95" s="1280"/>
      <c r="CG95" s="1280"/>
      <c r="CH95" s="1280"/>
      <c r="CI95" s="1280"/>
      <c r="CJ95" s="1280"/>
      <c r="CK95" s="1280"/>
      <c r="CL95" s="1280"/>
      <c r="CM95" s="1280"/>
      <c r="CN95" s="1280"/>
      <c r="CO95" s="1280"/>
      <c r="CP95" s="1280"/>
      <c r="CQ95" s="1280"/>
      <c r="CR95" s="1280"/>
      <c r="CS95" s="1280"/>
      <c r="CT95" s="1280"/>
      <c r="CU95" s="1280"/>
      <c r="CV95" s="1280"/>
      <c r="CW95" s="1280"/>
      <c r="CX95" s="1280"/>
      <c r="CY95" s="1280"/>
      <c r="CZ95" s="1280"/>
      <c r="DA95" s="1280"/>
      <c r="DB95" s="1280"/>
      <c r="DC95" s="1280"/>
      <c r="DD95" s="1280"/>
      <c r="DE95" s="1280"/>
      <c r="DF95" s="1280"/>
      <c r="DG95" s="1280"/>
      <c r="DH95" s="1280"/>
      <c r="DI95" s="1280"/>
      <c r="DJ95" s="1280"/>
      <c r="DK95" s="1280"/>
      <c r="DL95" s="1280"/>
      <c r="DM95" s="1280"/>
      <c r="DN95" s="1280"/>
      <c r="DO95" s="1280"/>
      <c r="DP95" s="1280"/>
      <c r="DQ95" s="1280"/>
      <c r="DR95" s="1280"/>
      <c r="DS95" s="1280"/>
      <c r="DT95" s="1280"/>
      <c r="DU95" s="1280"/>
      <c r="DV95" s="1280"/>
      <c r="DW95" s="1280"/>
      <c r="DX95" s="1280"/>
      <c r="DY95" s="1280"/>
      <c r="DZ95" s="1285"/>
    </row>
    <row r="96" spans="2:130">
      <c r="B96" s="1279"/>
      <c r="C96" s="1280"/>
      <c r="D96" s="1280"/>
      <c r="E96" s="1280"/>
      <c r="F96" s="1280"/>
      <c r="G96" s="1280"/>
      <c r="H96" s="1280"/>
      <c r="I96" s="1280"/>
      <c r="J96" s="1280"/>
      <c r="K96" s="1280"/>
      <c r="L96" s="1280"/>
      <c r="M96" s="1280"/>
      <c r="N96" s="1280"/>
      <c r="O96" s="1280"/>
      <c r="P96" s="1280"/>
      <c r="Q96" s="1280"/>
      <c r="R96" s="1280"/>
      <c r="S96" s="1280"/>
      <c r="T96" s="1280"/>
      <c r="U96" s="1280"/>
      <c r="V96" s="1280"/>
      <c r="W96" s="1280"/>
      <c r="X96" s="1280"/>
      <c r="Y96" s="1280"/>
      <c r="Z96" s="1280"/>
      <c r="AA96" s="1280"/>
      <c r="AB96" s="1280"/>
      <c r="AC96" s="1280"/>
      <c r="AD96" s="1280"/>
      <c r="AE96" s="1280"/>
      <c r="AF96" s="1280"/>
      <c r="AG96" s="1280"/>
      <c r="AH96" s="1280"/>
      <c r="AI96" s="1280"/>
      <c r="AJ96" s="1280"/>
      <c r="AK96" s="1280"/>
      <c r="AL96" s="1280"/>
      <c r="AM96" s="1280"/>
      <c r="AN96" s="1280"/>
      <c r="AO96" s="1280"/>
      <c r="AP96" s="1280"/>
      <c r="AQ96" s="1280"/>
      <c r="AR96" s="1280"/>
      <c r="AS96" s="1280"/>
      <c r="AT96" s="1280"/>
      <c r="AU96" s="1280"/>
      <c r="AV96" s="1280"/>
      <c r="AW96" s="1280"/>
      <c r="AX96" s="1280"/>
      <c r="AY96" s="1280"/>
      <c r="AZ96" s="1280"/>
      <c r="BA96" s="1280"/>
      <c r="BB96" s="1280"/>
      <c r="BC96" s="1280"/>
      <c r="BD96" s="1280"/>
      <c r="BE96" s="1280"/>
      <c r="BF96" s="1280"/>
      <c r="BG96" s="1280"/>
      <c r="BH96" s="1280"/>
      <c r="BI96" s="1280"/>
      <c r="BJ96" s="1280"/>
      <c r="BK96" s="1280"/>
      <c r="BL96" s="1280"/>
      <c r="BM96" s="1280"/>
      <c r="BN96" s="1280"/>
      <c r="BO96" s="1280"/>
      <c r="BP96" s="1280"/>
      <c r="BQ96" s="1280"/>
      <c r="BR96" s="1280"/>
      <c r="BS96" s="1280"/>
      <c r="BT96" s="1280"/>
      <c r="BU96" s="1280"/>
      <c r="BV96" s="1280"/>
      <c r="BW96" s="1280"/>
      <c r="BX96" s="1280"/>
      <c r="BY96" s="1280"/>
      <c r="BZ96" s="1280"/>
      <c r="CA96" s="1280"/>
      <c r="CB96" s="1280"/>
      <c r="CC96" s="1280"/>
      <c r="CD96" s="1280"/>
      <c r="CE96" s="1280"/>
      <c r="CF96" s="1280"/>
      <c r="CG96" s="1280"/>
      <c r="CH96" s="1280"/>
      <c r="CI96" s="1280"/>
      <c r="CJ96" s="1280"/>
      <c r="CK96" s="1280"/>
      <c r="CL96" s="1280"/>
      <c r="CM96" s="1280"/>
      <c r="CN96" s="1280"/>
      <c r="CO96" s="1280"/>
      <c r="CP96" s="1280"/>
      <c r="CQ96" s="1280"/>
      <c r="CR96" s="1280"/>
      <c r="CS96" s="1280"/>
      <c r="CT96" s="1280"/>
      <c r="CU96" s="1280"/>
      <c r="CV96" s="1280"/>
      <c r="CW96" s="1280"/>
      <c r="CX96" s="1280"/>
      <c r="CY96" s="1280"/>
      <c r="CZ96" s="1280"/>
      <c r="DA96" s="1280"/>
      <c r="DB96" s="1280"/>
      <c r="DC96" s="1280"/>
      <c r="DD96" s="1280"/>
      <c r="DE96" s="1280"/>
      <c r="DF96" s="1280"/>
      <c r="DG96" s="1280"/>
      <c r="DH96" s="1280"/>
      <c r="DI96" s="1280"/>
      <c r="DJ96" s="1280"/>
      <c r="DK96" s="1280"/>
      <c r="DL96" s="1280"/>
      <c r="DM96" s="1280"/>
      <c r="DN96" s="1280"/>
      <c r="DO96" s="1280"/>
      <c r="DP96" s="1280"/>
      <c r="DQ96" s="1280"/>
      <c r="DR96" s="1280"/>
      <c r="DS96" s="1280"/>
      <c r="DT96" s="1280"/>
      <c r="DU96" s="1280"/>
      <c r="DV96" s="1280"/>
      <c r="DW96" s="1280"/>
      <c r="DX96" s="1280"/>
      <c r="DY96" s="1280"/>
      <c r="DZ96" s="1285"/>
    </row>
    <row r="97" spans="2:130">
      <c r="B97" s="1291"/>
      <c r="C97" s="1292"/>
      <c r="D97" s="1292"/>
      <c r="E97" s="1292"/>
      <c r="F97" s="1292"/>
      <c r="G97" s="1292"/>
      <c r="H97" s="1292"/>
      <c r="I97" s="1292"/>
      <c r="J97" s="1292"/>
      <c r="K97" s="1292"/>
      <c r="L97" s="1292"/>
      <c r="M97" s="1292"/>
      <c r="N97" s="1292"/>
      <c r="O97" s="1292"/>
      <c r="P97" s="1292"/>
      <c r="Q97" s="1292"/>
      <c r="R97" s="1292"/>
      <c r="S97" s="1292"/>
      <c r="T97" s="1292"/>
      <c r="U97" s="1292"/>
      <c r="V97" s="1292"/>
      <c r="W97" s="1292"/>
      <c r="X97" s="1292"/>
      <c r="Y97" s="1292"/>
      <c r="Z97" s="1292"/>
      <c r="AA97" s="1292"/>
      <c r="AB97" s="1292"/>
      <c r="AC97" s="1292"/>
      <c r="AD97" s="1292"/>
      <c r="AE97" s="1292"/>
      <c r="AF97" s="1292"/>
      <c r="AG97" s="1292"/>
      <c r="AH97" s="1292"/>
      <c r="AI97" s="1292"/>
      <c r="AJ97" s="1292"/>
      <c r="AK97" s="1292"/>
      <c r="AL97" s="1292"/>
      <c r="AM97" s="1292"/>
      <c r="AN97" s="1292"/>
      <c r="AO97" s="1292"/>
      <c r="AP97" s="1292"/>
      <c r="AQ97" s="1292"/>
      <c r="AR97" s="1292"/>
      <c r="AS97" s="1292"/>
      <c r="AT97" s="1292"/>
      <c r="AU97" s="1292"/>
      <c r="AV97" s="1292"/>
      <c r="AW97" s="1292"/>
      <c r="AX97" s="1292"/>
      <c r="AY97" s="1292"/>
      <c r="AZ97" s="1292"/>
      <c r="BA97" s="1292"/>
      <c r="BB97" s="1292"/>
      <c r="BC97" s="1292"/>
      <c r="BD97" s="1292"/>
      <c r="BE97" s="1292"/>
      <c r="BF97" s="1292"/>
      <c r="BG97" s="1292"/>
      <c r="BH97" s="1292"/>
      <c r="BI97" s="1292"/>
      <c r="BJ97" s="1292"/>
      <c r="BK97" s="1292"/>
      <c r="BL97" s="1292"/>
      <c r="BM97" s="1292"/>
      <c r="BN97" s="1292"/>
      <c r="BO97" s="1292"/>
      <c r="BP97" s="1292"/>
      <c r="BQ97" s="1292"/>
      <c r="BR97" s="1292"/>
      <c r="BS97" s="1292"/>
      <c r="BT97" s="1292"/>
      <c r="BU97" s="1292"/>
      <c r="BV97" s="1292"/>
      <c r="BW97" s="1292"/>
      <c r="BX97" s="1292"/>
      <c r="BY97" s="1292"/>
      <c r="BZ97" s="1292"/>
      <c r="CA97" s="1292"/>
      <c r="CB97" s="1292"/>
      <c r="CC97" s="1292"/>
      <c r="CD97" s="1292"/>
      <c r="CE97" s="1292"/>
      <c r="CF97" s="1292"/>
      <c r="CG97" s="1292"/>
      <c r="CH97" s="1292"/>
      <c r="CI97" s="1292"/>
      <c r="CJ97" s="1292"/>
      <c r="CK97" s="1292"/>
      <c r="CL97" s="1292"/>
      <c r="CM97" s="1292"/>
      <c r="CN97" s="1292"/>
      <c r="CO97" s="1292"/>
      <c r="CP97" s="1292"/>
      <c r="CQ97" s="1292"/>
      <c r="CR97" s="1292"/>
      <c r="CS97" s="1292"/>
      <c r="CT97" s="1292"/>
      <c r="CU97" s="1292"/>
      <c r="CV97" s="1292"/>
      <c r="CW97" s="1292"/>
      <c r="CX97" s="1292"/>
      <c r="CY97" s="1292"/>
      <c r="CZ97" s="1292"/>
      <c r="DA97" s="1292"/>
      <c r="DB97" s="1292"/>
      <c r="DC97" s="1292"/>
      <c r="DD97" s="1292"/>
      <c r="DE97" s="1292"/>
      <c r="DF97" s="1292"/>
      <c r="DG97" s="1292"/>
      <c r="DH97" s="1292"/>
      <c r="DI97" s="1292"/>
      <c r="DJ97" s="1292"/>
      <c r="DK97" s="1292"/>
      <c r="DL97" s="1292"/>
      <c r="DM97" s="1292"/>
      <c r="DN97" s="1292"/>
      <c r="DO97" s="1292"/>
      <c r="DP97" s="1292"/>
      <c r="DQ97" s="1292"/>
      <c r="DR97" s="1292"/>
      <c r="DS97" s="1292"/>
      <c r="DT97" s="1292"/>
      <c r="DU97" s="1292"/>
      <c r="DV97" s="1292"/>
      <c r="DW97" s="1292"/>
      <c r="DX97" s="1292"/>
      <c r="DY97" s="1292"/>
      <c r="DZ97" s="1293"/>
    </row>
    <row r="98" spans="2:130">
      <c r="B98" s="1333"/>
      <c r="C98" s="1280"/>
      <c r="D98" s="1280"/>
      <c r="E98" s="1280"/>
      <c r="F98" s="1280"/>
      <c r="G98" s="1280"/>
      <c r="H98" s="1280"/>
      <c r="I98" s="1280"/>
      <c r="J98" s="1280"/>
      <c r="K98" s="1280"/>
      <c r="L98" s="1280"/>
      <c r="M98" s="1280"/>
      <c r="N98" s="1280"/>
      <c r="O98" s="1280"/>
      <c r="P98" s="1280"/>
      <c r="Q98" s="1280"/>
      <c r="R98" s="1280"/>
      <c r="S98" s="1280"/>
      <c r="T98" s="1280"/>
      <c r="U98" s="1280"/>
      <c r="V98" s="1280"/>
      <c r="W98" s="1280"/>
      <c r="X98" s="1280"/>
      <c r="Y98" s="1280"/>
      <c r="Z98" s="1280"/>
      <c r="AA98" s="1280"/>
      <c r="AB98" s="1280"/>
      <c r="AC98" s="1280"/>
      <c r="AD98" s="1280"/>
      <c r="AE98" s="1280"/>
      <c r="AF98" s="1280"/>
      <c r="AG98" s="1280"/>
      <c r="AH98" s="1280"/>
      <c r="AI98" s="1280"/>
      <c r="AJ98" s="1280"/>
      <c r="AK98" s="1280"/>
      <c r="AL98" s="1280"/>
      <c r="AM98" s="1280"/>
      <c r="AN98" s="1280"/>
      <c r="AO98" s="1280"/>
      <c r="AP98" s="1280"/>
      <c r="AQ98" s="1280"/>
      <c r="AR98" s="1280"/>
      <c r="AS98" s="1280"/>
      <c r="AT98" s="1280"/>
      <c r="AU98" s="1280"/>
      <c r="AV98" s="1280"/>
      <c r="AW98" s="1280"/>
      <c r="AX98" s="1280"/>
      <c r="AY98" s="1280"/>
      <c r="AZ98" s="1280"/>
      <c r="BA98" s="1280"/>
      <c r="BB98" s="1280"/>
      <c r="BC98" s="1280"/>
      <c r="BD98" s="1280"/>
      <c r="BE98" s="1280"/>
      <c r="BF98" s="1280"/>
      <c r="BG98" s="1280"/>
      <c r="BH98" s="1280"/>
      <c r="BI98" s="1280"/>
      <c r="BJ98" s="1280"/>
      <c r="BK98" s="1280"/>
      <c r="BL98" s="1280"/>
      <c r="BM98" s="1280"/>
      <c r="BN98" s="1280"/>
      <c r="BO98" s="1280"/>
      <c r="BP98" s="1280"/>
      <c r="BQ98" s="1280"/>
      <c r="BR98" s="1280"/>
      <c r="BS98" s="1280"/>
      <c r="BT98" s="1280"/>
      <c r="BU98" s="1280"/>
      <c r="BV98" s="1280"/>
      <c r="BW98" s="1280"/>
      <c r="BX98" s="1280"/>
      <c r="BY98" s="1280"/>
      <c r="BZ98" s="1280"/>
      <c r="CA98" s="1280"/>
      <c r="CB98" s="1280"/>
      <c r="CC98" s="1280"/>
      <c r="CD98" s="1280"/>
      <c r="CE98" s="1280"/>
      <c r="CF98" s="1280"/>
      <c r="CG98" s="1280"/>
      <c r="CH98" s="1280"/>
      <c r="CI98" s="1280"/>
      <c r="CJ98" s="1280"/>
      <c r="CK98" s="1280"/>
      <c r="CL98" s="1280"/>
      <c r="CM98" s="1280"/>
      <c r="CN98" s="1280"/>
      <c r="CO98" s="1280"/>
      <c r="CP98" s="1280"/>
      <c r="CQ98" s="1280"/>
      <c r="CR98" s="1280"/>
      <c r="CS98" s="1280"/>
      <c r="CT98" s="1280"/>
      <c r="CU98" s="1280"/>
      <c r="CV98" s="1280"/>
      <c r="CW98" s="1280"/>
      <c r="CX98" s="1280"/>
      <c r="CY98" s="1280"/>
      <c r="CZ98" s="1280"/>
      <c r="DA98" s="1280"/>
      <c r="DB98" s="1280"/>
      <c r="DC98" s="1280"/>
      <c r="DD98" s="1280"/>
      <c r="DE98" s="1280"/>
      <c r="DF98" s="1280"/>
      <c r="DG98" s="1280"/>
      <c r="DH98" s="1280"/>
      <c r="DI98" s="1280"/>
      <c r="DJ98" s="1280"/>
      <c r="DK98" s="1280"/>
      <c r="DL98" s="1280"/>
      <c r="DM98" s="1280"/>
      <c r="DN98" s="1280"/>
      <c r="DO98" s="1280"/>
      <c r="DP98" s="1280"/>
      <c r="DQ98" s="1280"/>
      <c r="DR98" s="1280"/>
      <c r="DS98" s="1280"/>
      <c r="DT98" s="1280"/>
      <c r="DU98" s="1280"/>
      <c r="DV98" s="1280"/>
      <c r="DW98" s="1280"/>
      <c r="DX98" s="1280"/>
      <c r="DY98" s="1280"/>
      <c r="DZ98" s="1334"/>
    </row>
    <row r="99" spans="2:130">
      <c r="B99" s="1333"/>
      <c r="C99" s="1280"/>
      <c r="D99" s="1280"/>
      <c r="E99" s="1280"/>
      <c r="F99" s="1280"/>
      <c r="G99" s="1280"/>
      <c r="H99" s="1280"/>
      <c r="I99" s="1280"/>
      <c r="J99" s="1280"/>
      <c r="K99" s="1280"/>
      <c r="L99" s="1280"/>
      <c r="M99" s="1280"/>
      <c r="N99" s="1280"/>
      <c r="O99" s="1280"/>
      <c r="P99" s="1280"/>
      <c r="Q99" s="1280"/>
      <c r="R99" s="1280"/>
      <c r="S99" s="1280"/>
      <c r="T99" s="1280"/>
      <c r="U99" s="1280"/>
      <c r="V99" s="1280"/>
      <c r="W99" s="1280"/>
      <c r="X99" s="1280"/>
      <c r="Y99" s="1280"/>
      <c r="Z99" s="1280"/>
      <c r="AA99" s="1280"/>
      <c r="AB99" s="1280"/>
      <c r="AC99" s="1280"/>
      <c r="AD99" s="1280"/>
      <c r="AE99" s="1280"/>
      <c r="AF99" s="1280"/>
      <c r="AG99" s="1280"/>
      <c r="AH99" s="1280"/>
      <c r="AI99" s="1280"/>
      <c r="AJ99" s="1280"/>
      <c r="AK99" s="1280"/>
      <c r="AL99" s="1280"/>
      <c r="AM99" s="1280"/>
      <c r="AN99" s="1280"/>
      <c r="AO99" s="1280"/>
      <c r="AP99" s="1280"/>
      <c r="AQ99" s="1280"/>
      <c r="AR99" s="1280"/>
      <c r="AS99" s="1280"/>
      <c r="AT99" s="1280"/>
      <c r="AU99" s="1280"/>
      <c r="AV99" s="1280"/>
      <c r="AW99" s="1280"/>
      <c r="AX99" s="1280"/>
      <c r="AY99" s="1280"/>
      <c r="AZ99" s="1280"/>
      <c r="BA99" s="1280"/>
      <c r="BB99" s="1280"/>
      <c r="BC99" s="1280"/>
      <c r="BD99" s="1280"/>
      <c r="BE99" s="1280"/>
      <c r="BF99" s="1280"/>
      <c r="BG99" s="1280"/>
      <c r="BH99" s="1280"/>
      <c r="BI99" s="1280"/>
      <c r="BJ99" s="1280"/>
      <c r="BK99" s="1280"/>
      <c r="BL99" s="1280"/>
      <c r="BM99" s="1280"/>
      <c r="BN99" s="1280"/>
      <c r="BO99" s="1280"/>
      <c r="BP99" s="1280"/>
      <c r="BQ99" s="1280"/>
      <c r="BR99" s="1280"/>
      <c r="BS99" s="1280"/>
      <c r="BT99" s="1280"/>
      <c r="BU99" s="1280"/>
      <c r="BV99" s="1280"/>
      <c r="BW99" s="1280"/>
      <c r="BX99" s="1280"/>
      <c r="BY99" s="1280"/>
      <c r="BZ99" s="1280"/>
      <c r="CA99" s="1280"/>
      <c r="CB99" s="1280"/>
      <c r="CC99" s="1280"/>
      <c r="CD99" s="1280"/>
      <c r="CE99" s="1280"/>
      <c r="CF99" s="1280"/>
      <c r="CG99" s="1280"/>
      <c r="CH99" s="1280"/>
      <c r="CI99" s="1280"/>
      <c r="CJ99" s="1280"/>
      <c r="CK99" s="1280"/>
      <c r="CL99" s="1280"/>
      <c r="CM99" s="1280"/>
      <c r="CN99" s="1280"/>
      <c r="CO99" s="1280"/>
      <c r="CP99" s="1280"/>
      <c r="CQ99" s="1280"/>
      <c r="CR99" s="1280"/>
      <c r="CS99" s="1280"/>
      <c r="CT99" s="1280"/>
      <c r="CU99" s="1280"/>
      <c r="CV99" s="1280"/>
      <c r="CW99" s="1280"/>
      <c r="CX99" s="1280"/>
      <c r="CY99" s="1280"/>
      <c r="CZ99" s="1280"/>
      <c r="DA99" s="1280"/>
      <c r="DB99" s="1280"/>
      <c r="DC99" s="1280"/>
      <c r="DD99" s="1280"/>
      <c r="DE99" s="1280"/>
      <c r="DF99" s="1280"/>
      <c r="DG99" s="1280"/>
      <c r="DH99" s="1280"/>
      <c r="DI99" s="1280"/>
      <c r="DJ99" s="1280"/>
      <c r="DK99" s="1280"/>
      <c r="DL99" s="1280"/>
      <c r="DM99" s="1280"/>
      <c r="DN99" s="1280"/>
      <c r="DO99" s="1280"/>
      <c r="DP99" s="1280"/>
      <c r="DQ99" s="1280"/>
      <c r="DR99" s="1280"/>
      <c r="DS99" s="1280"/>
      <c r="DT99" s="1280"/>
      <c r="DU99" s="1280"/>
      <c r="DV99" s="1280"/>
      <c r="DW99" s="1280"/>
      <c r="DX99" s="1280"/>
      <c r="DY99" s="1280"/>
      <c r="DZ99" s="1334"/>
    </row>
    <row r="100" spans="2:130">
      <c r="B100" s="1333"/>
      <c r="C100" s="1280"/>
      <c r="D100" s="1280"/>
      <c r="E100" s="1280"/>
      <c r="F100" s="1280"/>
      <c r="G100" s="1280"/>
      <c r="H100" s="1280"/>
      <c r="I100" s="1280"/>
      <c r="J100" s="1280"/>
      <c r="K100" s="1280"/>
      <c r="L100" s="1280"/>
      <c r="M100" s="1280"/>
      <c r="N100" s="1280"/>
      <c r="O100" s="1280"/>
      <c r="P100" s="1280"/>
      <c r="Q100" s="1280"/>
      <c r="R100" s="1280"/>
      <c r="S100" s="1280"/>
      <c r="T100" s="1280"/>
      <c r="U100" s="1280"/>
      <c r="V100" s="1280"/>
      <c r="W100" s="1280"/>
      <c r="X100" s="1280"/>
      <c r="Y100" s="1280"/>
      <c r="Z100" s="1280"/>
      <c r="AA100" s="1280"/>
      <c r="AB100" s="1280"/>
      <c r="AC100" s="1280"/>
      <c r="AD100" s="1280"/>
      <c r="AE100" s="1280"/>
      <c r="AF100" s="1280"/>
      <c r="AG100" s="1280"/>
      <c r="AH100" s="1280"/>
      <c r="AI100" s="1280"/>
      <c r="AJ100" s="1280"/>
      <c r="AK100" s="1280"/>
      <c r="AL100" s="1280"/>
      <c r="AM100" s="1280"/>
      <c r="AN100" s="1280"/>
      <c r="AO100" s="1280"/>
      <c r="AP100" s="1280"/>
      <c r="AQ100" s="1280"/>
      <c r="AR100" s="1280"/>
      <c r="AS100" s="1280"/>
      <c r="AT100" s="1280"/>
      <c r="AU100" s="1280"/>
      <c r="AV100" s="1280"/>
      <c r="AW100" s="1280"/>
      <c r="AX100" s="1280"/>
      <c r="AY100" s="1280"/>
      <c r="AZ100" s="1280"/>
      <c r="BA100" s="1280"/>
      <c r="BB100" s="1280"/>
      <c r="BC100" s="1280"/>
      <c r="BD100" s="1280"/>
      <c r="BE100" s="1280"/>
      <c r="BF100" s="1280"/>
      <c r="BG100" s="1280"/>
      <c r="BH100" s="1280"/>
      <c r="BI100" s="1280"/>
      <c r="BJ100" s="1280"/>
      <c r="BK100" s="1280"/>
      <c r="BL100" s="1280"/>
      <c r="BM100" s="1280"/>
      <c r="BN100" s="1280"/>
      <c r="BO100" s="1280"/>
      <c r="BP100" s="1280"/>
      <c r="BQ100" s="1280"/>
      <c r="BR100" s="1280"/>
      <c r="BS100" s="1280"/>
      <c r="BT100" s="1280"/>
      <c r="BU100" s="1280"/>
      <c r="BV100" s="1280"/>
      <c r="BW100" s="1280"/>
      <c r="BX100" s="1280"/>
      <c r="BY100" s="1280"/>
      <c r="BZ100" s="1280"/>
      <c r="CA100" s="1280"/>
      <c r="CB100" s="1280"/>
      <c r="CC100" s="1280"/>
      <c r="CD100" s="1280"/>
      <c r="CE100" s="1280"/>
      <c r="CF100" s="1280"/>
      <c r="CG100" s="1280"/>
      <c r="CH100" s="1280"/>
      <c r="CI100" s="1280"/>
      <c r="CJ100" s="1280"/>
      <c r="CK100" s="1280"/>
      <c r="CL100" s="1280"/>
      <c r="CM100" s="1280"/>
      <c r="CN100" s="1280"/>
      <c r="CO100" s="1280"/>
      <c r="CP100" s="1280"/>
      <c r="CQ100" s="1280"/>
      <c r="CR100" s="1280"/>
      <c r="CS100" s="1280"/>
      <c r="CT100" s="1280"/>
      <c r="CU100" s="1280"/>
      <c r="CV100" s="1280"/>
      <c r="CW100" s="1280"/>
      <c r="CX100" s="1280"/>
      <c r="CY100" s="1280"/>
      <c r="CZ100" s="1280"/>
      <c r="DA100" s="1280"/>
      <c r="DB100" s="1280"/>
      <c r="DC100" s="1280"/>
      <c r="DD100" s="1280"/>
      <c r="DE100" s="1280"/>
      <c r="DF100" s="1280"/>
      <c r="DG100" s="1280"/>
      <c r="DH100" s="1280"/>
      <c r="DI100" s="1280"/>
      <c r="DJ100" s="1280"/>
      <c r="DK100" s="1280"/>
      <c r="DL100" s="1280"/>
      <c r="DM100" s="1280"/>
      <c r="DN100" s="1280"/>
      <c r="DO100" s="1280"/>
      <c r="DP100" s="1280"/>
      <c r="DQ100" s="1280"/>
      <c r="DR100" s="1280"/>
      <c r="DS100" s="1280"/>
      <c r="DT100" s="1280"/>
      <c r="DU100" s="1280"/>
      <c r="DV100" s="1280"/>
      <c r="DW100" s="1280"/>
      <c r="DX100" s="1280"/>
      <c r="DY100" s="1280"/>
      <c r="DZ100" s="1334"/>
    </row>
    <row r="101" spans="2:130">
      <c r="B101" s="1333"/>
      <c r="C101" s="1280"/>
      <c r="D101" s="1280"/>
      <c r="E101" s="1280"/>
      <c r="F101" s="1280"/>
      <c r="G101" s="1280"/>
      <c r="H101" s="1280"/>
      <c r="I101" s="1280"/>
      <c r="J101" s="1280"/>
      <c r="K101" s="1280"/>
      <c r="L101" s="1280"/>
      <c r="M101" s="1280"/>
      <c r="N101" s="1280"/>
      <c r="O101" s="1280"/>
      <c r="P101" s="1280"/>
      <c r="Q101" s="1280"/>
      <c r="R101" s="1280"/>
      <c r="S101" s="1280"/>
      <c r="T101" s="1280"/>
      <c r="U101" s="1280"/>
      <c r="V101" s="1280"/>
      <c r="W101" s="1280"/>
      <c r="X101" s="1280"/>
      <c r="Y101" s="1280"/>
      <c r="Z101" s="1280"/>
      <c r="AA101" s="1280"/>
      <c r="AB101" s="1280"/>
      <c r="AC101" s="1280"/>
      <c r="AD101" s="1280"/>
      <c r="AE101" s="1280"/>
      <c r="AF101" s="1280"/>
      <c r="AG101" s="1280"/>
      <c r="AH101" s="1280"/>
      <c r="AI101" s="1280"/>
      <c r="AJ101" s="1280"/>
      <c r="AK101" s="1280"/>
      <c r="AL101" s="1280"/>
      <c r="AM101" s="1280"/>
      <c r="AN101" s="1280"/>
      <c r="AO101" s="1280"/>
      <c r="AP101" s="1280"/>
      <c r="AQ101" s="1280"/>
      <c r="AR101" s="1280"/>
      <c r="AS101" s="1280"/>
      <c r="AT101" s="1280"/>
      <c r="AU101" s="1280"/>
      <c r="AV101" s="1280"/>
      <c r="AW101" s="1280"/>
      <c r="AX101" s="1280"/>
      <c r="AY101" s="1280"/>
      <c r="AZ101" s="1280"/>
      <c r="BA101" s="1280"/>
      <c r="BB101" s="1280"/>
      <c r="BC101" s="1280"/>
      <c r="BD101" s="1280"/>
      <c r="BE101" s="1280"/>
      <c r="BF101" s="1280"/>
      <c r="BG101" s="1280"/>
      <c r="BH101" s="1280"/>
      <c r="BI101" s="1280"/>
      <c r="BJ101" s="1280"/>
      <c r="BK101" s="1280"/>
      <c r="BL101" s="1280"/>
      <c r="BM101" s="1280"/>
      <c r="BN101" s="1280"/>
      <c r="BO101" s="1280"/>
      <c r="BP101" s="1280"/>
      <c r="BQ101" s="1280"/>
      <c r="BR101" s="1280"/>
      <c r="BS101" s="1280"/>
      <c r="BT101" s="1280"/>
      <c r="BU101" s="1280"/>
      <c r="BV101" s="1280"/>
      <c r="BW101" s="1280"/>
      <c r="BX101" s="1280"/>
      <c r="BY101" s="1280"/>
      <c r="BZ101" s="1280"/>
      <c r="CA101" s="1280"/>
      <c r="CB101" s="1280"/>
      <c r="CC101" s="1280"/>
      <c r="CD101" s="1280"/>
      <c r="CE101" s="1280"/>
      <c r="CF101" s="1280"/>
      <c r="CG101" s="1280"/>
      <c r="CH101" s="1280"/>
      <c r="CI101" s="1280"/>
      <c r="CJ101" s="1280"/>
      <c r="CK101" s="1280"/>
      <c r="CL101" s="1280"/>
      <c r="CM101" s="1280"/>
      <c r="CN101" s="1280"/>
      <c r="CO101" s="1280"/>
      <c r="CP101" s="1280"/>
      <c r="CQ101" s="1280"/>
      <c r="CR101" s="1280"/>
      <c r="CS101" s="1280"/>
      <c r="CT101" s="1280"/>
      <c r="CU101" s="1280"/>
      <c r="CV101" s="1280"/>
      <c r="CW101" s="1280"/>
      <c r="CX101" s="1280"/>
      <c r="CY101" s="1280"/>
      <c r="CZ101" s="1280"/>
      <c r="DA101" s="1280"/>
      <c r="DB101" s="1280"/>
      <c r="DC101" s="1280"/>
      <c r="DD101" s="1280"/>
      <c r="DE101" s="1280"/>
      <c r="DF101" s="1280"/>
      <c r="DG101" s="1280"/>
      <c r="DH101" s="1280"/>
      <c r="DI101" s="1280"/>
      <c r="DJ101" s="1280"/>
      <c r="DK101" s="1280"/>
      <c r="DL101" s="1280"/>
      <c r="DM101" s="1280"/>
      <c r="DN101" s="1280"/>
      <c r="DO101" s="1280"/>
      <c r="DP101" s="1280"/>
      <c r="DQ101" s="1280"/>
      <c r="DR101" s="1280"/>
      <c r="DS101" s="1280"/>
      <c r="DT101" s="1280"/>
      <c r="DU101" s="1280"/>
      <c r="DV101" s="1280"/>
      <c r="DW101" s="1280"/>
      <c r="DX101" s="1280"/>
      <c r="DY101" s="1280"/>
      <c r="DZ101" s="1334"/>
    </row>
    <row r="102" spans="2:130">
      <c r="B102" s="1333"/>
      <c r="C102" s="1280"/>
      <c r="D102" s="1280"/>
      <c r="E102" s="1280"/>
      <c r="F102" s="1280"/>
      <c r="G102" s="1280"/>
      <c r="H102" s="1280"/>
      <c r="I102" s="1280"/>
      <c r="J102" s="1280"/>
      <c r="K102" s="1280"/>
      <c r="L102" s="1280"/>
      <c r="M102" s="1280"/>
      <c r="N102" s="1280"/>
      <c r="O102" s="1280"/>
      <c r="P102" s="1280"/>
      <c r="Q102" s="1280"/>
      <c r="R102" s="1280"/>
      <c r="S102" s="1280"/>
      <c r="T102" s="1280"/>
      <c r="U102" s="1280"/>
      <c r="V102" s="1280"/>
      <c r="W102" s="1280"/>
      <c r="X102" s="1280"/>
      <c r="Y102" s="1280"/>
      <c r="Z102" s="1280"/>
      <c r="AA102" s="1280"/>
      <c r="AB102" s="1280"/>
      <c r="AC102" s="1280"/>
      <c r="AD102" s="1280"/>
      <c r="AE102" s="1280"/>
      <c r="AF102" s="1280"/>
      <c r="AG102" s="1280"/>
      <c r="AH102" s="1280"/>
      <c r="AI102" s="1280"/>
      <c r="AJ102" s="1280"/>
      <c r="AK102" s="1280"/>
      <c r="AL102" s="1280"/>
      <c r="AM102" s="1280"/>
      <c r="AN102" s="1280"/>
      <c r="AO102" s="1280"/>
      <c r="AP102" s="1280"/>
      <c r="AQ102" s="1280"/>
      <c r="AR102" s="1280"/>
      <c r="AS102" s="1280"/>
      <c r="AT102" s="1280"/>
      <c r="AU102" s="1280"/>
      <c r="AV102" s="1280"/>
      <c r="AW102" s="1280"/>
      <c r="AX102" s="1280"/>
      <c r="AY102" s="1280"/>
      <c r="AZ102" s="1280"/>
      <c r="BA102" s="1280"/>
      <c r="BB102" s="1280"/>
      <c r="BC102" s="1280"/>
      <c r="BD102" s="1280"/>
      <c r="BE102" s="1280"/>
      <c r="BF102" s="1280"/>
      <c r="BG102" s="1280"/>
      <c r="BH102" s="1280"/>
      <c r="BI102" s="1280"/>
      <c r="BJ102" s="1280"/>
      <c r="BK102" s="1280"/>
      <c r="BL102" s="1280"/>
      <c r="BM102" s="1280"/>
      <c r="BN102" s="1280"/>
      <c r="BO102" s="1280"/>
      <c r="BP102" s="1280"/>
      <c r="BQ102" s="1280"/>
      <c r="BR102" s="1280"/>
      <c r="BS102" s="1280"/>
      <c r="BT102" s="1280"/>
      <c r="BU102" s="1280"/>
      <c r="BV102" s="1280"/>
      <c r="BW102" s="1280"/>
      <c r="BX102" s="1280"/>
      <c r="BY102" s="1280"/>
      <c r="BZ102" s="1280"/>
      <c r="CA102" s="1280"/>
      <c r="CB102" s="1280"/>
      <c r="CC102" s="1280"/>
      <c r="CD102" s="1280"/>
      <c r="CE102" s="1280"/>
      <c r="CF102" s="1280"/>
      <c r="CG102" s="1280"/>
      <c r="CH102" s="1280"/>
      <c r="CI102" s="1280"/>
      <c r="CJ102" s="1280"/>
      <c r="CK102" s="1280"/>
      <c r="CL102" s="1280"/>
      <c r="CM102" s="1280"/>
      <c r="CN102" s="1280"/>
      <c r="CO102" s="1280"/>
      <c r="CP102" s="1280"/>
      <c r="CQ102" s="1280"/>
      <c r="CR102" s="1280"/>
      <c r="CS102" s="1280"/>
      <c r="CT102" s="1280"/>
      <c r="CU102" s="1280"/>
      <c r="CV102" s="1280"/>
      <c r="CW102" s="1280"/>
      <c r="CX102" s="1280"/>
      <c r="CY102" s="1280"/>
      <c r="CZ102" s="1280"/>
      <c r="DA102" s="1280"/>
      <c r="DB102" s="1280"/>
      <c r="DC102" s="1280"/>
      <c r="DD102" s="1280"/>
      <c r="DE102" s="1280"/>
      <c r="DF102" s="1280"/>
      <c r="DG102" s="1280"/>
      <c r="DH102" s="1280"/>
      <c r="DI102" s="1280"/>
      <c r="DJ102" s="1280"/>
      <c r="DK102" s="1280"/>
      <c r="DL102" s="1280"/>
      <c r="DM102" s="1280"/>
      <c r="DN102" s="1280"/>
      <c r="DO102" s="1280"/>
      <c r="DP102" s="1280"/>
      <c r="DQ102" s="1280"/>
      <c r="DR102" s="1280"/>
      <c r="DS102" s="1280"/>
      <c r="DT102" s="1280"/>
      <c r="DU102" s="1280"/>
      <c r="DV102" s="1280"/>
      <c r="DW102" s="1280"/>
      <c r="DX102" s="1280"/>
      <c r="DY102" s="1280"/>
      <c r="DZ102" s="1334"/>
    </row>
    <row r="103" spans="2:130">
      <c r="B103" s="1333"/>
      <c r="C103" s="1280"/>
      <c r="D103" s="1280"/>
      <c r="E103" s="1280"/>
      <c r="F103" s="1280"/>
      <c r="G103" s="1280"/>
      <c r="H103" s="1280"/>
      <c r="I103" s="1280"/>
      <c r="J103" s="1280"/>
      <c r="K103" s="1280"/>
      <c r="L103" s="1280"/>
      <c r="M103" s="1280"/>
      <c r="N103" s="1280"/>
      <c r="O103" s="1280"/>
      <c r="P103" s="1280"/>
      <c r="Q103" s="1280"/>
      <c r="R103" s="1280"/>
      <c r="S103" s="1280"/>
      <c r="T103" s="1280"/>
      <c r="U103" s="1280"/>
      <c r="V103" s="1280"/>
      <c r="W103" s="1280"/>
      <c r="X103" s="1280"/>
      <c r="Y103" s="1280"/>
      <c r="Z103" s="1280"/>
      <c r="AA103" s="1280"/>
      <c r="AB103" s="1280"/>
      <c r="AC103" s="1280"/>
      <c r="AD103" s="1280"/>
      <c r="AE103" s="1280"/>
      <c r="AF103" s="1280"/>
      <c r="AG103" s="1280"/>
      <c r="AH103" s="1280"/>
      <c r="AI103" s="1280"/>
      <c r="AJ103" s="1280"/>
      <c r="AK103" s="1280"/>
      <c r="AL103" s="1280"/>
      <c r="AM103" s="1280"/>
      <c r="AN103" s="1280"/>
      <c r="AO103" s="1280"/>
      <c r="AP103" s="1280"/>
      <c r="AQ103" s="1280"/>
      <c r="AR103" s="1280"/>
      <c r="AS103" s="1280"/>
      <c r="AT103" s="1280"/>
      <c r="AU103" s="1280"/>
      <c r="AV103" s="1280"/>
      <c r="AW103" s="1280"/>
      <c r="AX103" s="1280"/>
      <c r="AY103" s="1280"/>
      <c r="AZ103" s="1280"/>
      <c r="BA103" s="1280"/>
      <c r="BB103" s="1280"/>
      <c r="BC103" s="1280"/>
      <c r="BD103" s="1280"/>
      <c r="BE103" s="1280"/>
      <c r="BF103" s="1280"/>
      <c r="BG103" s="1280"/>
      <c r="BH103" s="1280"/>
      <c r="BI103" s="1280"/>
      <c r="BJ103" s="1280"/>
      <c r="BK103" s="1280"/>
      <c r="BL103" s="1280"/>
      <c r="BM103" s="1280"/>
      <c r="BN103" s="1280"/>
      <c r="BO103" s="1280"/>
      <c r="BP103" s="1280"/>
      <c r="BQ103" s="1280"/>
      <c r="BR103" s="1280"/>
      <c r="BS103" s="1280"/>
      <c r="BT103" s="1280"/>
      <c r="BU103" s="1280"/>
      <c r="BV103" s="1280"/>
      <c r="BW103" s="1280"/>
      <c r="BX103" s="1280"/>
      <c r="BY103" s="1280"/>
      <c r="BZ103" s="1280"/>
      <c r="CA103" s="1280"/>
      <c r="CB103" s="1280"/>
      <c r="CC103" s="1280"/>
      <c r="CD103" s="1280"/>
      <c r="CE103" s="1280"/>
      <c r="CF103" s="1280"/>
      <c r="CG103" s="1280"/>
      <c r="CH103" s="1280"/>
      <c r="CI103" s="1280"/>
      <c r="CJ103" s="1280"/>
      <c r="CK103" s="1280"/>
      <c r="CL103" s="1280"/>
      <c r="CM103" s="1280"/>
      <c r="CN103" s="1280"/>
      <c r="CO103" s="1280"/>
      <c r="CP103" s="1280"/>
      <c r="CQ103" s="1280"/>
      <c r="CR103" s="1280"/>
      <c r="CS103" s="1280"/>
      <c r="CT103" s="1280"/>
      <c r="CU103" s="1280"/>
      <c r="CV103" s="1280"/>
      <c r="CW103" s="1280"/>
      <c r="CX103" s="1280"/>
      <c r="CY103" s="1280"/>
      <c r="CZ103" s="1280"/>
      <c r="DA103" s="1280"/>
      <c r="DB103" s="1280"/>
      <c r="DC103" s="1280"/>
      <c r="DD103" s="1280"/>
      <c r="DE103" s="1280"/>
      <c r="DF103" s="1280"/>
      <c r="DG103" s="1280"/>
      <c r="DH103" s="1280"/>
      <c r="DI103" s="1280"/>
      <c r="DJ103" s="1280"/>
      <c r="DK103" s="1280"/>
      <c r="DL103" s="1280"/>
      <c r="DM103" s="1280"/>
      <c r="DN103" s="1280"/>
      <c r="DO103" s="1280"/>
      <c r="DP103" s="1280"/>
      <c r="DQ103" s="1280"/>
      <c r="DR103" s="1280"/>
      <c r="DS103" s="1280"/>
      <c r="DT103" s="1280"/>
      <c r="DU103" s="1280"/>
      <c r="DV103" s="1280"/>
      <c r="DW103" s="1280"/>
      <c r="DX103" s="1280"/>
      <c r="DY103" s="1280"/>
      <c r="DZ103" s="1334"/>
    </row>
    <row r="104" spans="2:130">
      <c r="B104" s="1333"/>
      <c r="C104" s="1280"/>
      <c r="D104" s="1280"/>
      <c r="E104" s="1280"/>
      <c r="F104" s="1280"/>
      <c r="G104" s="1280"/>
      <c r="H104" s="1280"/>
      <c r="I104" s="1280"/>
      <c r="J104" s="1280"/>
      <c r="K104" s="1280"/>
      <c r="L104" s="1280"/>
      <c r="M104" s="1280"/>
      <c r="N104" s="1280"/>
      <c r="O104" s="1280"/>
      <c r="P104" s="1280"/>
      <c r="Q104" s="1280"/>
      <c r="R104" s="1280"/>
      <c r="S104" s="1280"/>
      <c r="T104" s="1280"/>
      <c r="U104" s="1280"/>
      <c r="V104" s="1280"/>
      <c r="W104" s="1280"/>
      <c r="X104" s="1280"/>
      <c r="Y104" s="1280"/>
      <c r="Z104" s="1280"/>
      <c r="AA104" s="1280"/>
      <c r="AB104" s="1280"/>
      <c r="AC104" s="1280"/>
      <c r="AD104" s="1280"/>
      <c r="AE104" s="1280"/>
      <c r="AF104" s="1280"/>
      <c r="AG104" s="1280"/>
      <c r="AH104" s="1280"/>
      <c r="AI104" s="1280"/>
      <c r="AJ104" s="1280"/>
      <c r="AK104" s="1280"/>
      <c r="AL104" s="1280"/>
      <c r="AM104" s="1280"/>
      <c r="AN104" s="1280"/>
      <c r="AO104" s="1280"/>
      <c r="AP104" s="1280"/>
      <c r="AQ104" s="1280"/>
      <c r="AR104" s="1280"/>
      <c r="AS104" s="1280"/>
      <c r="AT104" s="1280"/>
      <c r="AU104" s="1280"/>
      <c r="AV104" s="1280"/>
      <c r="AW104" s="1280"/>
      <c r="AX104" s="1280"/>
      <c r="AY104" s="1280"/>
      <c r="AZ104" s="1280"/>
      <c r="BA104" s="1280"/>
      <c r="BB104" s="1280"/>
      <c r="BC104" s="1280"/>
      <c r="BD104" s="1280"/>
      <c r="BE104" s="1280"/>
      <c r="BF104" s="1280"/>
      <c r="BG104" s="1280"/>
      <c r="BH104" s="1280"/>
      <c r="BI104" s="1280"/>
      <c r="BJ104" s="1280"/>
      <c r="BK104" s="1280"/>
      <c r="BL104" s="1280"/>
      <c r="BM104" s="1280"/>
      <c r="BN104" s="1280"/>
      <c r="BO104" s="1280"/>
      <c r="BP104" s="1280"/>
      <c r="BQ104" s="1280"/>
      <c r="BR104" s="1280"/>
      <c r="BS104" s="1280"/>
      <c r="BT104" s="1280"/>
      <c r="BU104" s="1280"/>
      <c r="BV104" s="1280"/>
      <c r="BW104" s="1280"/>
      <c r="BX104" s="1280"/>
      <c r="BY104" s="1280"/>
      <c r="BZ104" s="1280"/>
      <c r="CA104" s="1280"/>
      <c r="CB104" s="1280"/>
      <c r="CC104" s="1280"/>
      <c r="CD104" s="1280"/>
      <c r="CE104" s="1280"/>
      <c r="CF104" s="1280"/>
      <c r="CG104" s="1280"/>
      <c r="CH104" s="1280"/>
      <c r="CI104" s="1280"/>
      <c r="CJ104" s="1280"/>
      <c r="CK104" s="1280"/>
      <c r="CL104" s="1280"/>
      <c r="CM104" s="1280"/>
      <c r="CN104" s="1280"/>
      <c r="CO104" s="1280"/>
      <c r="CP104" s="1280"/>
      <c r="CQ104" s="1280"/>
      <c r="CR104" s="1280"/>
      <c r="CS104" s="1280"/>
      <c r="CT104" s="1280"/>
      <c r="CU104" s="1280"/>
      <c r="CV104" s="1280"/>
      <c r="CW104" s="1280"/>
      <c r="CX104" s="1280"/>
      <c r="CY104" s="1280"/>
      <c r="CZ104" s="1280"/>
      <c r="DA104" s="1280"/>
      <c r="DB104" s="1280"/>
      <c r="DC104" s="1280"/>
      <c r="DD104" s="1280"/>
      <c r="DE104" s="1280"/>
      <c r="DF104" s="1280"/>
      <c r="DG104" s="1280"/>
      <c r="DH104" s="1280"/>
      <c r="DI104" s="1280"/>
      <c r="DJ104" s="1280"/>
      <c r="DK104" s="1280"/>
      <c r="DL104" s="1280"/>
      <c r="DM104" s="1280"/>
      <c r="DN104" s="1280"/>
      <c r="DO104" s="1280"/>
      <c r="DP104" s="1280"/>
      <c r="DQ104" s="1280"/>
      <c r="DR104" s="1280"/>
      <c r="DS104" s="1280"/>
      <c r="DT104" s="1280"/>
      <c r="DU104" s="1280"/>
      <c r="DV104" s="1280"/>
      <c r="DW104" s="1280"/>
      <c r="DX104" s="1280"/>
      <c r="DY104" s="1280"/>
      <c r="DZ104" s="1334"/>
    </row>
    <row r="105" spans="2:130">
      <c r="B105" s="1333"/>
      <c r="C105" s="1280"/>
      <c r="D105" s="1280"/>
      <c r="E105" s="1280"/>
      <c r="F105" s="1280"/>
      <c r="G105" s="1280"/>
      <c r="H105" s="1280"/>
      <c r="I105" s="1280"/>
      <c r="J105" s="1280"/>
      <c r="K105" s="1280"/>
      <c r="L105" s="1280"/>
      <c r="M105" s="1280"/>
      <c r="N105" s="1280"/>
      <c r="O105" s="1280"/>
      <c r="P105" s="1280"/>
      <c r="Q105" s="1280"/>
      <c r="R105" s="1280"/>
      <c r="S105" s="1280"/>
      <c r="T105" s="1280"/>
      <c r="U105" s="1280"/>
      <c r="V105" s="1280"/>
      <c r="W105" s="1280"/>
      <c r="X105" s="1280"/>
      <c r="Y105" s="1280"/>
      <c r="Z105" s="1280"/>
      <c r="AA105" s="1280"/>
      <c r="AB105" s="1280"/>
      <c r="AC105" s="1280"/>
      <c r="AD105" s="1280"/>
      <c r="AE105" s="1280"/>
      <c r="AF105" s="1280"/>
      <c r="AG105" s="1280"/>
      <c r="AH105" s="1280"/>
      <c r="AI105" s="1280"/>
      <c r="AJ105" s="1280"/>
      <c r="AK105" s="1280"/>
      <c r="AL105" s="1280"/>
      <c r="AM105" s="1280"/>
      <c r="AN105" s="1280"/>
      <c r="AO105" s="1280"/>
      <c r="AP105" s="1280"/>
      <c r="AQ105" s="1280"/>
      <c r="AR105" s="1280"/>
      <c r="AS105" s="1280"/>
      <c r="AT105" s="1280"/>
      <c r="AU105" s="1280"/>
      <c r="AV105" s="1280"/>
      <c r="AW105" s="1280"/>
      <c r="AX105" s="1280"/>
      <c r="AY105" s="1280"/>
      <c r="AZ105" s="1280"/>
      <c r="BA105" s="1280"/>
      <c r="BB105" s="1280"/>
      <c r="BC105" s="1280"/>
      <c r="BD105" s="1280"/>
      <c r="BE105" s="1280"/>
      <c r="BF105" s="1280"/>
      <c r="BG105" s="1280"/>
      <c r="BH105" s="1280"/>
      <c r="BI105" s="1280"/>
      <c r="BJ105" s="1280"/>
      <c r="BK105" s="1280"/>
      <c r="BL105" s="1280"/>
      <c r="BM105" s="1280"/>
      <c r="BN105" s="1280"/>
      <c r="BO105" s="1280"/>
      <c r="BP105" s="1280"/>
      <c r="BQ105" s="1280"/>
      <c r="BR105" s="1280"/>
      <c r="BS105" s="1280"/>
      <c r="BT105" s="1280"/>
      <c r="BU105" s="1280"/>
      <c r="BV105" s="1280"/>
      <c r="BW105" s="1280"/>
      <c r="BX105" s="1280"/>
      <c r="BY105" s="1280"/>
      <c r="BZ105" s="1280"/>
      <c r="CA105" s="1280"/>
      <c r="CB105" s="1280"/>
      <c r="CC105" s="1280"/>
      <c r="CD105" s="1280"/>
      <c r="CE105" s="1280"/>
      <c r="CF105" s="1280"/>
      <c r="CG105" s="1280"/>
      <c r="CH105" s="1280"/>
      <c r="CI105" s="1280"/>
      <c r="CJ105" s="1280"/>
      <c r="CK105" s="1280"/>
      <c r="CL105" s="1280"/>
      <c r="CM105" s="1280"/>
      <c r="CN105" s="1280"/>
      <c r="CO105" s="1280"/>
      <c r="CP105" s="1280"/>
      <c r="CQ105" s="1280"/>
      <c r="CR105" s="1280"/>
      <c r="CS105" s="1280"/>
      <c r="CT105" s="1280"/>
      <c r="CU105" s="1280"/>
      <c r="CV105" s="1280"/>
      <c r="CW105" s="1280"/>
      <c r="CX105" s="1280"/>
      <c r="CY105" s="1280"/>
      <c r="CZ105" s="1280"/>
      <c r="DA105" s="1280"/>
      <c r="DB105" s="1280"/>
      <c r="DC105" s="1280"/>
      <c r="DD105" s="1280"/>
      <c r="DE105" s="1280"/>
      <c r="DF105" s="1280"/>
      <c r="DG105" s="1280"/>
      <c r="DH105" s="1280"/>
      <c r="DI105" s="1280"/>
      <c r="DJ105" s="1280"/>
      <c r="DK105" s="1280"/>
      <c r="DL105" s="1280"/>
      <c r="DM105" s="1280"/>
      <c r="DN105" s="1280"/>
      <c r="DO105" s="1280"/>
      <c r="DP105" s="1280"/>
      <c r="DQ105" s="1280"/>
      <c r="DR105" s="1280"/>
      <c r="DS105" s="1280"/>
      <c r="DT105" s="1280"/>
      <c r="DU105" s="1280"/>
      <c r="DV105" s="1280"/>
      <c r="DW105" s="1280"/>
      <c r="DX105" s="1280"/>
      <c r="DY105" s="1280"/>
      <c r="DZ105" s="1334"/>
    </row>
    <row r="106" spans="2:130" ht="15" thickBot="1">
      <c r="B106" s="1335"/>
      <c r="C106" s="1336"/>
      <c r="D106" s="1336"/>
      <c r="E106" s="1336"/>
      <c r="F106" s="1336"/>
      <c r="G106" s="1336"/>
      <c r="H106" s="1336"/>
      <c r="I106" s="1336"/>
      <c r="J106" s="1336"/>
      <c r="K106" s="1336"/>
      <c r="L106" s="1336"/>
      <c r="M106" s="1336"/>
      <c r="N106" s="1336"/>
      <c r="O106" s="1336"/>
      <c r="P106" s="1336"/>
      <c r="Q106" s="1336"/>
      <c r="R106" s="1336"/>
      <c r="S106" s="1336"/>
      <c r="T106" s="1336"/>
      <c r="U106" s="1336"/>
      <c r="V106" s="1336"/>
      <c r="W106" s="1336"/>
      <c r="X106" s="1336"/>
      <c r="Y106" s="1336"/>
      <c r="Z106" s="1336"/>
      <c r="AA106" s="1336"/>
      <c r="AB106" s="1336"/>
      <c r="AC106" s="1336"/>
      <c r="AD106" s="1336"/>
      <c r="AE106" s="1336"/>
      <c r="AF106" s="1336"/>
      <c r="AG106" s="1336"/>
      <c r="AH106" s="1336"/>
      <c r="AI106" s="1336"/>
      <c r="AJ106" s="1336"/>
      <c r="AK106" s="1336"/>
      <c r="AL106" s="1336"/>
      <c r="AM106" s="1336"/>
      <c r="AN106" s="1336"/>
      <c r="AO106" s="1336"/>
      <c r="AP106" s="1336"/>
      <c r="AQ106" s="1336"/>
      <c r="AR106" s="1336"/>
      <c r="AS106" s="1336"/>
      <c r="AT106" s="1336"/>
      <c r="AU106" s="1336"/>
      <c r="AV106" s="1336"/>
      <c r="AW106" s="1336"/>
      <c r="AX106" s="1336"/>
      <c r="AY106" s="1336"/>
      <c r="AZ106" s="1336"/>
      <c r="BA106" s="1336"/>
      <c r="BB106" s="1336"/>
      <c r="BC106" s="1336"/>
      <c r="BD106" s="1336"/>
      <c r="BE106" s="1336"/>
      <c r="BF106" s="1336"/>
      <c r="BG106" s="1336"/>
      <c r="BH106" s="1336"/>
      <c r="BI106" s="1336"/>
      <c r="BJ106" s="1336"/>
      <c r="BK106" s="1336"/>
      <c r="BL106" s="1336"/>
      <c r="BM106" s="1336"/>
      <c r="BN106" s="1336"/>
      <c r="BO106" s="1336"/>
      <c r="BP106" s="1336"/>
      <c r="BQ106" s="1336"/>
      <c r="BR106" s="1336"/>
      <c r="BS106" s="1336"/>
      <c r="BT106" s="1336"/>
      <c r="BU106" s="1336"/>
      <c r="BV106" s="1336"/>
      <c r="BW106" s="1336"/>
      <c r="BX106" s="1336"/>
      <c r="BY106" s="1336"/>
      <c r="BZ106" s="1336"/>
      <c r="CA106" s="1336"/>
      <c r="CB106" s="1336"/>
      <c r="CC106" s="1336"/>
      <c r="CD106" s="1336"/>
      <c r="CE106" s="1336"/>
      <c r="CF106" s="1336"/>
      <c r="CG106" s="1336"/>
      <c r="CH106" s="1336"/>
      <c r="CI106" s="1336"/>
      <c r="CJ106" s="1336"/>
      <c r="CK106" s="1336"/>
      <c r="CL106" s="1336"/>
      <c r="CM106" s="1336"/>
      <c r="CN106" s="1336"/>
      <c r="CO106" s="1336"/>
      <c r="CP106" s="1336"/>
      <c r="CQ106" s="1336"/>
      <c r="CR106" s="1336"/>
      <c r="CS106" s="1336"/>
      <c r="CT106" s="1336"/>
      <c r="CU106" s="1336"/>
      <c r="CV106" s="1336"/>
      <c r="CW106" s="1336"/>
      <c r="CX106" s="1336"/>
      <c r="CY106" s="1336"/>
      <c r="CZ106" s="1336"/>
      <c r="DA106" s="1336"/>
      <c r="DB106" s="1336"/>
      <c r="DC106" s="1336"/>
      <c r="DD106" s="1336"/>
      <c r="DE106" s="1336"/>
      <c r="DF106" s="1336"/>
      <c r="DG106" s="1336"/>
      <c r="DH106" s="1336"/>
      <c r="DI106" s="1336"/>
      <c r="DJ106" s="1336"/>
      <c r="DK106" s="1336"/>
      <c r="DL106" s="1336"/>
      <c r="DM106" s="1336"/>
      <c r="DN106" s="1336"/>
      <c r="DO106" s="1336"/>
      <c r="DP106" s="1336"/>
      <c r="DQ106" s="1336"/>
      <c r="DR106" s="1336"/>
      <c r="DS106" s="1336"/>
      <c r="DT106" s="1336"/>
      <c r="DU106" s="1336"/>
      <c r="DV106" s="1336"/>
      <c r="DW106" s="1336"/>
      <c r="DX106" s="1336"/>
      <c r="DY106" s="1336"/>
      <c r="DZ106" s="1337"/>
    </row>
  </sheetData>
  <mergeCells count="39">
    <mergeCell ref="BE39:BP39"/>
    <mergeCell ref="BQ39:BV39"/>
    <mergeCell ref="BZ39:CN39"/>
    <mergeCell ref="CO39:CS39"/>
    <mergeCell ref="BE41:BP41"/>
    <mergeCell ref="BQ41:BV41"/>
    <mergeCell ref="BZ41:CN41"/>
    <mergeCell ref="CO41:CS41"/>
    <mergeCell ref="AO65:DD65"/>
    <mergeCell ref="AO68:DD68"/>
    <mergeCell ref="AO69:DD69"/>
    <mergeCell ref="AO71:DD71"/>
    <mergeCell ref="D43:BC43"/>
    <mergeCell ref="D45:BC45"/>
    <mergeCell ref="BE43:BP43"/>
    <mergeCell ref="BQ43:BV43"/>
    <mergeCell ref="BZ43:CN43"/>
    <mergeCell ref="CO43:CS43"/>
    <mergeCell ref="BE45:BP45"/>
    <mergeCell ref="BQ45:BV45"/>
    <mergeCell ref="BZ45:CN45"/>
    <mergeCell ref="CO45:CS45"/>
    <mergeCell ref="Y52:DY53"/>
    <mergeCell ref="BI1:BW1"/>
    <mergeCell ref="C4:DY4"/>
    <mergeCell ref="C9:DY9"/>
    <mergeCell ref="AJ42:BA42"/>
    <mergeCell ref="DE2:DY2"/>
    <mergeCell ref="C6:AP6"/>
    <mergeCell ref="AQ6:DY6"/>
    <mergeCell ref="C8:AA8"/>
    <mergeCell ref="AB8:DY8"/>
    <mergeCell ref="D37:BC37"/>
    <mergeCell ref="D39:BC39"/>
    <mergeCell ref="D41:BC41"/>
    <mergeCell ref="BE37:BP37"/>
    <mergeCell ref="BQ37:BV37"/>
    <mergeCell ref="BZ37:CN37"/>
    <mergeCell ref="CO37:CS37"/>
  </mergeCells>
  <printOptions horizontalCentered="1"/>
  <pageMargins left="0.51181102362204722" right="0.51181102362204722" top="0.98425196850393704" bottom="0.59055118110236227" header="0" footer="0"/>
  <pageSetup paperSize="9" scale="47" fitToHeight="5" orientation="portrait" r:id="rId1"/>
  <headerFooter scaleWithDoc="0">
    <oddHeader xml:space="preserve">&amp;L&amp;G&amp;R&amp;"Century Gothic,Negrita"&amp;8 ISSFA
</oddHeader>
    <oddFooter>&amp;RPág. 5</oddFoot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50177" r:id="rId5" name="Option Button 1">
              <controlPr defaultSize="0" autoFill="0" autoLine="0" autoPict="0">
                <anchor moveWithCells="1">
                  <from>
                    <xdr:col>151</xdr:col>
                    <xdr:colOff>238125</xdr:colOff>
                    <xdr:row>9</xdr:row>
                    <xdr:rowOff>0</xdr:rowOff>
                  </from>
                  <to>
                    <xdr:col>151</xdr:col>
                    <xdr:colOff>533400</xdr:colOff>
                    <xdr:row>9</xdr:row>
                    <xdr:rowOff>247650</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N66"/>
  <sheetViews>
    <sheetView view="pageBreakPreview" topLeftCell="A17" zoomScale="110" zoomScaleSheetLayoutView="110" workbookViewId="0">
      <selection activeCell="F28" sqref="F28"/>
    </sheetView>
  </sheetViews>
  <sheetFormatPr baseColWidth="10" defaultColWidth="11.42578125" defaultRowHeight="12.75"/>
  <cols>
    <col min="1" max="1" width="24.7109375" style="122" customWidth="1"/>
    <col min="2" max="2" width="11.42578125" style="122"/>
    <col min="3" max="3" width="11" style="122" customWidth="1"/>
    <col min="4" max="4" width="15.5703125" style="122" customWidth="1"/>
    <col min="5" max="5" width="10.85546875" style="122" customWidth="1"/>
    <col min="6" max="6" width="15.28515625" style="122" customWidth="1"/>
    <col min="7" max="7" width="23.7109375" style="122" customWidth="1"/>
    <col min="8" max="8" width="13.85546875" style="122" customWidth="1"/>
    <col min="9" max="9" width="11.42578125" style="122"/>
    <col min="10" max="10" width="15.140625" style="122" customWidth="1"/>
    <col min="11" max="11" width="11.42578125" style="122"/>
    <col min="12" max="12" width="11.42578125" style="122" customWidth="1"/>
    <col min="13" max="16384" width="11.42578125" style="122"/>
  </cols>
  <sheetData>
    <row r="1" spans="1:13" ht="26.25" customHeight="1" thickBot="1">
      <c r="A1" s="2644" t="e">
        <f>+#REF!</f>
        <v>#REF!</v>
      </c>
      <c r="B1" s="2644"/>
      <c r="C1" s="2644"/>
      <c r="D1" s="2644"/>
      <c r="E1" s="2644"/>
      <c r="F1" s="2644"/>
      <c r="G1" s="120"/>
      <c r="H1" s="44"/>
      <c r="I1" s="121"/>
      <c r="J1" s="121"/>
    </row>
    <row r="2" spans="1:13" ht="18" thickBot="1">
      <c r="A2" s="123" t="s">
        <v>97</v>
      </c>
      <c r="B2" s="124"/>
      <c r="C2" s="2646" t="s">
        <v>4</v>
      </c>
      <c r="D2" s="2647"/>
      <c r="E2" s="2647" t="s">
        <v>98</v>
      </c>
      <c r="F2" s="2647"/>
      <c r="G2" s="125"/>
      <c r="H2" s="44"/>
      <c r="I2" s="126"/>
      <c r="J2" s="126"/>
    </row>
    <row r="3" spans="1:13">
      <c r="A3" s="127"/>
      <c r="B3" s="128" t="s">
        <v>99</v>
      </c>
      <c r="C3" s="129" t="s">
        <v>128</v>
      </c>
      <c r="D3" s="129" t="s">
        <v>100</v>
      </c>
      <c r="E3" s="129" t="s">
        <v>128</v>
      </c>
      <c r="F3" s="129" t="s">
        <v>100</v>
      </c>
      <c r="G3" s="6"/>
      <c r="H3" s="7"/>
      <c r="I3" s="127"/>
      <c r="J3" s="127"/>
    </row>
    <row r="4" spans="1:13" ht="14.25" customHeight="1">
      <c r="A4" s="2625" t="s">
        <v>101</v>
      </c>
      <c r="B4" s="2626"/>
      <c r="C4" s="2626"/>
      <c r="D4" s="2626"/>
      <c r="E4" s="2626"/>
      <c r="F4" s="2645"/>
      <c r="G4" s="8"/>
      <c r="H4" s="8"/>
      <c r="I4" s="8"/>
      <c r="J4" s="130"/>
    </row>
    <row r="5" spans="1:13" ht="16.5">
      <c r="A5" s="18" t="s">
        <v>171</v>
      </c>
      <c r="B5" s="131">
        <f>B31*B34</f>
        <v>159.61587231999999</v>
      </c>
      <c r="C5" s="9" t="e">
        <f>B32</f>
        <v>#REF!</v>
      </c>
      <c r="D5" s="3" t="e">
        <f>B35</f>
        <v>#REF!</v>
      </c>
      <c r="E5" s="3"/>
      <c r="F5" s="10"/>
      <c r="G5" s="132" t="s">
        <v>129</v>
      </c>
      <c r="H5" s="133" t="s">
        <v>102</v>
      </c>
      <c r="I5" s="134" t="s">
        <v>4</v>
      </c>
      <c r="J5" s="135" t="s">
        <v>130</v>
      </c>
    </row>
    <row r="6" spans="1:13" ht="15">
      <c r="A6" s="24" t="s">
        <v>485</v>
      </c>
      <c r="B6" s="136">
        <f>54.8+55.6+8.9</f>
        <v>119.30000000000001</v>
      </c>
      <c r="C6" s="137">
        <v>560</v>
      </c>
      <c r="D6" s="1">
        <f>+B6*C6</f>
        <v>66808</v>
      </c>
      <c r="E6" s="1" t="e">
        <f>F6/B6</f>
        <v>#REF!</v>
      </c>
      <c r="F6" s="11" t="e">
        <f>(C6*B6)+J6</f>
        <v>#REF!</v>
      </c>
      <c r="G6" s="102" t="str">
        <f>A6</f>
        <v>CASA 4 (P.B., P.A. y P.T.)</v>
      </c>
      <c r="H6" s="12">
        <v>1</v>
      </c>
      <c r="I6" s="236">
        <f>0.9494+0.9633+0.1542</f>
        <v>2.0669</v>
      </c>
      <c r="J6" s="138" t="e">
        <f>(I6*B$33)/100</f>
        <v>#REF!</v>
      </c>
    </row>
    <row r="7" spans="1:13" ht="19.149999999999999" customHeight="1">
      <c r="A7" s="24" t="s">
        <v>486</v>
      </c>
      <c r="B7" s="136">
        <v>46.9</v>
      </c>
      <c r="C7" s="2">
        <f>C$6*H7</f>
        <v>112</v>
      </c>
      <c r="D7" s="1">
        <f>+B7*C7</f>
        <v>5252.8</v>
      </c>
      <c r="E7" s="1" t="e">
        <f>F7/B7</f>
        <v>#REF!</v>
      </c>
      <c r="F7" s="11" t="e">
        <f>(C7*B7)+J7</f>
        <v>#REF!</v>
      </c>
      <c r="G7" s="102" t="str">
        <f>+A7</f>
        <v>TERRAZA 4</v>
      </c>
      <c r="H7" s="12">
        <v>0.2</v>
      </c>
      <c r="I7" s="236">
        <v>0.80910000000000004</v>
      </c>
      <c r="J7" s="138" t="e">
        <f>(I7*B$33)/100</f>
        <v>#REF!</v>
      </c>
      <c r="K7" s="231">
        <f>SUM(I6:I8)</f>
        <v>3.1964999999999999</v>
      </c>
    </row>
    <row r="8" spans="1:13" ht="13.5">
      <c r="A8" s="24" t="s">
        <v>487</v>
      </c>
      <c r="B8" s="136">
        <v>18.5</v>
      </c>
      <c r="C8" s="2">
        <f>C$6*H8</f>
        <v>56</v>
      </c>
      <c r="D8" s="1">
        <f>+B8*C8</f>
        <v>1036</v>
      </c>
      <c r="E8" s="1" t="e">
        <f>F8/B8</f>
        <v>#REF!</v>
      </c>
      <c r="F8" s="11" t="e">
        <f>(C8*B8)+J8</f>
        <v>#REF!</v>
      </c>
      <c r="G8" s="102" t="str">
        <f>+A8</f>
        <v>PATIO 4</v>
      </c>
      <c r="H8" s="12">
        <v>0.1</v>
      </c>
      <c r="I8" s="236">
        <v>0.32050000000000001</v>
      </c>
      <c r="J8" s="138" t="e">
        <f>(I8*B$33)/100</f>
        <v>#REF!</v>
      </c>
    </row>
    <row r="9" spans="1:13" ht="16.5" customHeight="1">
      <c r="A9" s="24" t="s">
        <v>488</v>
      </c>
      <c r="B9" s="136">
        <v>18.100000000000001</v>
      </c>
      <c r="C9" s="2">
        <f t="shared" ref="C9:C10" si="0">C$6*H9</f>
        <v>28</v>
      </c>
      <c r="D9" s="1">
        <f t="shared" ref="D9:D10" si="1">+B9*C9</f>
        <v>506.80000000000007</v>
      </c>
      <c r="E9" s="1" t="e">
        <f t="shared" ref="E9:E10" si="2">F9/B9</f>
        <v>#REF!</v>
      </c>
      <c r="F9" s="11" t="e">
        <f t="shared" ref="F9:F10" si="3">(C9*B9)+J9</f>
        <v>#REF!</v>
      </c>
      <c r="G9" s="102" t="str">
        <f t="shared" ref="G9:G10" si="4">+A9</f>
        <v>JARDÍN 4</v>
      </c>
      <c r="H9" s="12">
        <v>0.05</v>
      </c>
      <c r="I9" s="236">
        <v>0.3135</v>
      </c>
      <c r="J9" s="138" t="e">
        <f t="shared" ref="J9:J10" si="5">(I9*B$33)/100</f>
        <v>#REF!</v>
      </c>
      <c r="K9" s="210"/>
      <c r="M9" s="210"/>
    </row>
    <row r="10" spans="1:13" ht="13.5">
      <c r="A10" s="24" t="s">
        <v>489</v>
      </c>
      <c r="B10" s="136">
        <v>12.49</v>
      </c>
      <c r="C10" s="2">
        <f t="shared" si="0"/>
        <v>196</v>
      </c>
      <c r="D10" s="1">
        <f t="shared" si="1"/>
        <v>2448.04</v>
      </c>
      <c r="E10" s="1" t="e">
        <f t="shared" si="2"/>
        <v>#REF!</v>
      </c>
      <c r="F10" s="11" t="e">
        <f t="shared" si="3"/>
        <v>#REF!</v>
      </c>
      <c r="G10" s="102" t="str">
        <f t="shared" si="4"/>
        <v>PARQUEADERO 5</v>
      </c>
      <c r="H10" s="12">
        <v>0.35</v>
      </c>
      <c r="I10" s="236">
        <v>0.21640000000000001</v>
      </c>
      <c r="J10" s="138" t="e">
        <f t="shared" si="5"/>
        <v>#REF!</v>
      </c>
    </row>
    <row r="11" spans="1:13" ht="14.25" thickBot="1">
      <c r="A11" s="2623" t="s">
        <v>103</v>
      </c>
      <c r="B11" s="2624"/>
      <c r="C11" s="2624"/>
      <c r="D11" s="202" t="e">
        <f>SUM(D5:D10)</f>
        <v>#REF!</v>
      </c>
      <c r="E11" s="13"/>
      <c r="F11" s="203" t="e">
        <f>SUM(F6:F10)</f>
        <v>#REF!</v>
      </c>
      <c r="G11" s="14" t="s">
        <v>104</v>
      </c>
      <c r="H11" s="15"/>
      <c r="I11" s="139">
        <f>SUM(I6:I10)</f>
        <v>3.7263999999999999</v>
      </c>
      <c r="J11" s="140" t="e">
        <f>SUM(J6:J10)</f>
        <v>#REF!</v>
      </c>
      <c r="M11" s="122">
        <f>6.46*3</f>
        <v>19.38</v>
      </c>
    </row>
    <row r="12" spans="1:13" ht="13.5">
      <c r="A12" s="2625" t="s">
        <v>105</v>
      </c>
      <c r="B12" s="2626"/>
      <c r="C12" s="2626"/>
      <c r="D12" s="2626"/>
      <c r="E12" s="2626"/>
      <c r="F12" s="2645"/>
      <c r="G12" s="16" t="s">
        <v>139</v>
      </c>
      <c r="H12" s="17">
        <v>1.3</v>
      </c>
      <c r="I12" s="2621">
        <f>-2+(H12+H13)</f>
        <v>0.40000000000000036</v>
      </c>
      <c r="J12" s="17">
        <v>1</v>
      </c>
    </row>
    <row r="13" spans="1:13" ht="14.25" thickBot="1">
      <c r="A13" s="18" t="str">
        <f>+A5</f>
        <v xml:space="preserve">TERRENO </v>
      </c>
      <c r="B13" s="19"/>
      <c r="C13" s="20" t="e">
        <f>+C5</f>
        <v>#REF!</v>
      </c>
      <c r="D13" s="3" t="e">
        <f>D5</f>
        <v>#REF!</v>
      </c>
      <c r="E13" s="21"/>
      <c r="F13" s="22"/>
      <c r="G13" s="23" t="s">
        <v>140</v>
      </c>
      <c r="H13" s="17">
        <v>1.1000000000000001</v>
      </c>
      <c r="I13" s="2622"/>
      <c r="J13" s="17">
        <v>1</v>
      </c>
      <c r="L13" s="208" t="s">
        <v>300</v>
      </c>
    </row>
    <row r="14" spans="1:13" ht="13.5">
      <c r="A14" s="24" t="str">
        <f>+A6</f>
        <v>CASA 4 (P.B., P.A. y P.T.)</v>
      </c>
      <c r="B14" s="4"/>
      <c r="C14" s="141">
        <f>H20</f>
        <v>800.80000000000007</v>
      </c>
      <c r="D14" s="1">
        <f>+C14*B6</f>
        <v>95535.440000000017</v>
      </c>
      <c r="E14" s="1" t="e">
        <f>F14/B6</f>
        <v>#REF!</v>
      </c>
      <c r="F14" s="25" t="e">
        <f>D14+J6</f>
        <v>#REF!</v>
      </c>
      <c r="L14" s="122" t="s">
        <v>301</v>
      </c>
      <c r="M14" s="209">
        <v>0.1</v>
      </c>
    </row>
    <row r="15" spans="1:13" ht="13.5">
      <c r="A15" s="24" t="str">
        <f>+A7</f>
        <v>TERRAZA 4</v>
      </c>
      <c r="B15" s="4"/>
      <c r="C15" s="2">
        <f>C$14*H7</f>
        <v>160.16000000000003</v>
      </c>
      <c r="D15" s="1">
        <f>+C15*B7</f>
        <v>7511.5040000000008</v>
      </c>
      <c r="E15" s="1" t="e">
        <f>F15/B7</f>
        <v>#REF!</v>
      </c>
      <c r="F15" s="25" t="e">
        <f>D15+J7</f>
        <v>#REF!</v>
      </c>
      <c r="G15" s="26"/>
      <c r="H15" s="226" t="s">
        <v>491</v>
      </c>
      <c r="I15" s="8"/>
      <c r="J15" s="27"/>
      <c r="L15" s="122" t="s">
        <v>302</v>
      </c>
      <c r="M15" s="209">
        <v>0.12</v>
      </c>
    </row>
    <row r="16" spans="1:13" ht="13.5">
      <c r="A16" s="24" t="str">
        <f>+A8</f>
        <v>PATIO 4</v>
      </c>
      <c r="B16" s="4"/>
      <c r="C16" s="2">
        <f>H$20*H8</f>
        <v>80.080000000000013</v>
      </c>
      <c r="D16" s="1">
        <f>+C16*B8</f>
        <v>1481.4800000000002</v>
      </c>
      <c r="E16" s="1" t="e">
        <f>F16/B8</f>
        <v>#REF!</v>
      </c>
      <c r="F16" s="25" t="e">
        <f>D16+J8</f>
        <v>#REF!</v>
      </c>
      <c r="G16" s="29" t="s">
        <v>106</v>
      </c>
      <c r="H16" s="30">
        <v>1</v>
      </c>
      <c r="I16" s="143"/>
      <c r="J16" s="30">
        <v>1</v>
      </c>
      <c r="L16" s="122" t="s">
        <v>303</v>
      </c>
      <c r="M16" s="209">
        <v>0.14000000000000001</v>
      </c>
    </row>
    <row r="17" spans="1:14" ht="14.25">
      <c r="A17" s="24" t="str">
        <f t="shared" ref="A17:A18" si="6">+A9</f>
        <v>JARDÍN 4</v>
      </c>
      <c r="B17" s="4"/>
      <c r="C17" s="2">
        <f t="shared" ref="C17:C18" si="7">H$20*H9</f>
        <v>40.040000000000006</v>
      </c>
      <c r="D17" s="1">
        <f t="shared" ref="D17:D18" si="8">+C17*B9</f>
        <v>724.72400000000016</v>
      </c>
      <c r="E17" s="1" t="e">
        <f t="shared" ref="E17:E18" si="9">F17/B9</f>
        <v>#REF!</v>
      </c>
      <c r="F17" s="25" t="e">
        <f t="shared" ref="F17:F18" si="10">D17+J9</f>
        <v>#REF!</v>
      </c>
      <c r="G17" s="31" t="s">
        <v>107</v>
      </c>
      <c r="H17" s="32">
        <v>1</v>
      </c>
      <c r="I17" s="8"/>
      <c r="J17" s="32">
        <v>1</v>
      </c>
    </row>
    <row r="18" spans="1:14" ht="14.25">
      <c r="A18" s="24" t="str">
        <f t="shared" si="6"/>
        <v>PARQUEADERO 5</v>
      </c>
      <c r="B18" s="4"/>
      <c r="C18" s="2">
        <f t="shared" si="7"/>
        <v>280.28000000000003</v>
      </c>
      <c r="D18" s="1">
        <f t="shared" si="8"/>
        <v>3500.6972000000005</v>
      </c>
      <c r="E18" s="1" t="e">
        <f t="shared" si="9"/>
        <v>#REF!</v>
      </c>
      <c r="F18" s="25" t="e">
        <f t="shared" si="10"/>
        <v>#REF!</v>
      </c>
      <c r="G18" s="31" t="s">
        <v>108</v>
      </c>
      <c r="H18" s="32">
        <v>1</v>
      </c>
      <c r="I18" s="8"/>
      <c r="J18" s="32">
        <v>1</v>
      </c>
    </row>
    <row r="19" spans="1:14" ht="13.5">
      <c r="A19" s="24"/>
      <c r="B19" s="4"/>
      <c r="C19" s="2"/>
      <c r="D19" s="1"/>
      <c r="E19" s="1"/>
      <c r="F19" s="25"/>
      <c r="G19" s="34" t="s">
        <v>110</v>
      </c>
      <c r="H19" s="30">
        <f>+H17*H18</f>
        <v>1</v>
      </c>
      <c r="I19" s="8"/>
      <c r="J19" s="30">
        <f>+J17*J18</f>
        <v>1</v>
      </c>
      <c r="N19" s="122">
        <v>49.98</v>
      </c>
    </row>
    <row r="20" spans="1:14" ht="14.25" thickBot="1">
      <c r="A20" s="2623" t="s">
        <v>109</v>
      </c>
      <c r="B20" s="2624"/>
      <c r="C20" s="2624"/>
      <c r="D20" s="205" t="e">
        <f>SUM(D13:D19)</f>
        <v>#REF!</v>
      </c>
      <c r="E20" s="33"/>
      <c r="F20" s="204" t="e">
        <f>SUM(F14:F19)</f>
        <v>#REF!</v>
      </c>
      <c r="G20" s="144" t="s">
        <v>111</v>
      </c>
      <c r="H20" s="145">
        <f>((C6*H12)*H13)*H16*H19</f>
        <v>800.80000000000007</v>
      </c>
      <c r="I20" s="146" t="s">
        <v>132</v>
      </c>
      <c r="J20" s="145">
        <f>((C6*J12)*J13)*J16*J19</f>
        <v>560</v>
      </c>
      <c r="N20" s="122">
        <v>49.98</v>
      </c>
    </row>
    <row r="21" spans="1:14" ht="13.5" thickBot="1">
      <c r="A21" s="2625" t="s">
        <v>131</v>
      </c>
      <c r="B21" s="2626"/>
      <c r="C21" s="2627"/>
      <c r="D21" s="35">
        <v>0.98</v>
      </c>
      <c r="E21" s="35">
        <v>1</v>
      </c>
      <c r="F21" s="36"/>
      <c r="G21" s="2628" t="s">
        <v>133</v>
      </c>
      <c r="H21" s="2629"/>
      <c r="I21" s="2629"/>
      <c r="J21" s="119"/>
      <c r="L21" s="122">
        <f>B7/6.15</f>
        <v>7.6260162601626007</v>
      </c>
      <c r="N21" s="122">
        <f>SUM(N19:N20)</f>
        <v>99.96</v>
      </c>
    </row>
    <row r="22" spans="1:14" ht="15.75" customHeight="1">
      <c r="A22" s="37" t="str">
        <f>+A5</f>
        <v xml:space="preserve">TERRENO </v>
      </c>
      <c r="B22" s="38"/>
      <c r="C22" s="20" t="e">
        <f>C13</f>
        <v>#REF!</v>
      </c>
      <c r="D22" s="3" t="e">
        <f>D13</f>
        <v>#REF!</v>
      </c>
      <c r="E22" s="1"/>
      <c r="F22" s="25"/>
    </row>
    <row r="23" spans="1:14" ht="18" customHeight="1">
      <c r="A23" s="28" t="str">
        <f>+A6</f>
        <v>CASA 4 (P.B., P.A. y P.T.)</v>
      </c>
      <c r="B23" s="5"/>
      <c r="C23" s="141">
        <f>C14*D21</f>
        <v>784.78400000000011</v>
      </c>
      <c r="D23" s="1">
        <f>+C23*B6</f>
        <v>93624.731200000024</v>
      </c>
      <c r="E23" s="1" t="e">
        <f>E14*D$21</f>
        <v>#REF!</v>
      </c>
      <c r="F23" s="25" t="e">
        <f>E23*B6</f>
        <v>#REF!</v>
      </c>
    </row>
    <row r="24" spans="1:14" ht="13.5">
      <c r="A24" s="28" t="str">
        <f>+A7</f>
        <v>TERRAZA 4</v>
      </c>
      <c r="B24" s="5"/>
      <c r="C24" s="2">
        <f>C15*E$21</f>
        <v>160.16000000000003</v>
      </c>
      <c r="D24" s="1">
        <f>+C24*B7</f>
        <v>7511.5040000000008</v>
      </c>
      <c r="E24" s="1" t="e">
        <f>E15*D$21</f>
        <v>#REF!</v>
      </c>
      <c r="F24" s="25" t="e">
        <f>E24*B7</f>
        <v>#REF!</v>
      </c>
      <c r="G24" s="39"/>
      <c r="H24" s="40"/>
      <c r="I24" s="8"/>
      <c r="J24" s="8"/>
      <c r="L24" s="122">
        <f>6.46*3</f>
        <v>19.38</v>
      </c>
    </row>
    <row r="25" spans="1:14" ht="13.5">
      <c r="A25" s="28" t="str">
        <f>+A8</f>
        <v>PATIO 4</v>
      </c>
      <c r="B25" s="5"/>
      <c r="C25" s="2">
        <f>C16*E$21</f>
        <v>80.080000000000013</v>
      </c>
      <c r="D25" s="1">
        <f>+C25*B8</f>
        <v>1481.4800000000002</v>
      </c>
      <c r="E25" s="1" t="e">
        <f>E16*D$21</f>
        <v>#REF!</v>
      </c>
      <c r="F25" s="25" t="e">
        <f>E25*B8</f>
        <v>#REF!</v>
      </c>
      <c r="G25" s="39"/>
      <c r="H25" s="219"/>
      <c r="I25" s="224"/>
      <c r="J25" s="8"/>
      <c r="L25" s="122">
        <f>L24/2</f>
        <v>9.69</v>
      </c>
    </row>
    <row r="26" spans="1:14" ht="13.5">
      <c r="A26" s="28" t="str">
        <f t="shared" ref="A26:A27" si="11">+A9</f>
        <v>JARDÍN 4</v>
      </c>
      <c r="B26" s="5"/>
      <c r="C26" s="2">
        <f>C17*E$21</f>
        <v>40.040000000000006</v>
      </c>
      <c r="D26" s="1">
        <f t="shared" ref="D26:D27" si="12">+C26*B9</f>
        <v>724.72400000000016</v>
      </c>
      <c r="E26" s="1" t="e">
        <f t="shared" ref="E26:E27" si="13">E17*D$21</f>
        <v>#REF!</v>
      </c>
      <c r="F26" s="25" t="e">
        <f t="shared" ref="F26:F27" si="14">E26*B9</f>
        <v>#REF!</v>
      </c>
      <c r="G26" s="39"/>
      <c r="H26" s="40"/>
      <c r="I26" s="8"/>
      <c r="J26" s="8"/>
      <c r="L26" s="122">
        <f>9.98</f>
        <v>9.98</v>
      </c>
    </row>
    <row r="27" spans="1:14" ht="16.5">
      <c r="A27" s="28" t="str">
        <f t="shared" si="11"/>
        <v>PARQUEADERO 5</v>
      </c>
      <c r="B27" s="1"/>
      <c r="C27" s="2">
        <f>C18*E$21</f>
        <v>280.28000000000003</v>
      </c>
      <c r="D27" s="1">
        <f t="shared" si="12"/>
        <v>3500.6972000000005</v>
      </c>
      <c r="E27" s="1" t="e">
        <f t="shared" si="13"/>
        <v>#REF!</v>
      </c>
      <c r="F27" s="25" t="e">
        <f t="shared" si="14"/>
        <v>#REF!</v>
      </c>
      <c r="G27" s="147" t="s">
        <v>134</v>
      </c>
      <c r="H27" s="219"/>
      <c r="I27" s="8"/>
      <c r="J27" s="44"/>
      <c r="L27" s="122">
        <f>9.98/6.46</f>
        <v>1.5448916408668731</v>
      </c>
    </row>
    <row r="28" spans="1:14" ht="14.25" thickBot="1">
      <c r="A28" s="2637" t="s">
        <v>135</v>
      </c>
      <c r="B28" s="2638"/>
      <c r="C28" s="2639"/>
      <c r="D28" s="206" t="e">
        <f>SUM(D22:D27)</f>
        <v>#REF!</v>
      </c>
      <c r="E28" s="41"/>
      <c r="F28" s="207" t="e">
        <f>SUM(F23:F27)</f>
        <v>#REF!</v>
      </c>
      <c r="G28" s="148" t="e">
        <f>+D20/(B6)</f>
        <v>#REF!</v>
      </c>
      <c r="H28" s="219">
        <f>+H27/B6</f>
        <v>0</v>
      </c>
      <c r="I28" s="8"/>
      <c r="J28" s="119"/>
    </row>
    <row r="29" spans="1:14" ht="15">
      <c r="A29" s="2640" t="s">
        <v>112</v>
      </c>
      <c r="B29" s="2641"/>
      <c r="C29" s="42">
        <v>0.1</v>
      </c>
      <c r="D29" s="149" t="e">
        <f>+D28-(D28*C29)</f>
        <v>#REF!</v>
      </c>
      <c r="E29" s="43"/>
      <c r="F29" s="150" t="e">
        <f>F28-(C29*F28)</f>
        <v>#REF!</v>
      </c>
      <c r="H29" s="44"/>
      <c r="I29" s="8"/>
      <c r="J29" s="8"/>
      <c r="L29" s="122">
        <f>L24-9.98</f>
        <v>9.3999999999999986</v>
      </c>
    </row>
    <row r="30" spans="1:14" ht="14.25" thickBot="1">
      <c r="A30" s="2642" t="s">
        <v>113</v>
      </c>
      <c r="B30" s="2643"/>
      <c r="C30" s="45">
        <v>0.7</v>
      </c>
      <c r="D30" s="48" t="e">
        <f>+D28*C30</f>
        <v>#REF!</v>
      </c>
      <c r="E30" s="46"/>
      <c r="F30" s="47" t="e">
        <f>F28*C30</f>
        <v>#REF!</v>
      </c>
      <c r="H30" s="44"/>
      <c r="I30" s="8"/>
      <c r="J30" s="8"/>
      <c r="L30" s="122">
        <f>48.98-9.4</f>
        <v>39.58</v>
      </c>
    </row>
    <row r="31" spans="1:14" ht="13.5">
      <c r="A31" s="151" t="s">
        <v>114</v>
      </c>
      <c r="B31" s="152">
        <f>D38</f>
        <v>4283.38</v>
      </c>
      <c r="C31" s="8"/>
      <c r="D31" s="153"/>
      <c r="H31" s="101"/>
      <c r="I31" s="101"/>
      <c r="J31" s="101"/>
      <c r="L31" s="122">
        <f>49.98-L29</f>
        <v>40.58</v>
      </c>
    </row>
    <row r="32" spans="1:14" ht="13.5">
      <c r="A32" s="154" t="s">
        <v>115</v>
      </c>
      <c r="B32" s="155" t="e">
        <f>+#REF!</f>
        <v>#REF!</v>
      </c>
      <c r="C32" s="127"/>
      <c r="D32" s="153"/>
      <c r="H32" s="156"/>
      <c r="I32" s="225"/>
      <c r="J32" s="157"/>
      <c r="K32" s="158"/>
      <c r="L32" s="159"/>
    </row>
    <row r="33" spans="1:13" ht="21.75" customHeight="1">
      <c r="A33" s="154" t="s">
        <v>116</v>
      </c>
      <c r="B33" s="160" t="e">
        <f>B31*B32</f>
        <v>#REF!</v>
      </c>
      <c r="C33" s="127"/>
      <c r="D33" s="161"/>
      <c r="H33" s="156"/>
      <c r="I33" s="162"/>
      <c r="J33" s="157"/>
      <c r="K33" s="163"/>
      <c r="L33" s="159"/>
    </row>
    <row r="34" spans="1:13" ht="13.5">
      <c r="A34" s="154" t="s">
        <v>117</v>
      </c>
      <c r="B34" s="164">
        <f>(I11)/100</f>
        <v>3.7263999999999999E-2</v>
      </c>
      <c r="C34" s="127"/>
      <c r="D34" s="165"/>
      <c r="H34" s="156"/>
      <c r="I34" s="156"/>
      <c r="J34" s="157"/>
      <c r="K34" s="166"/>
      <c r="L34" s="159"/>
      <c r="M34" s="122">
        <v>147351.10999999999</v>
      </c>
    </row>
    <row r="35" spans="1:13" ht="13.5">
      <c r="A35" s="167" t="s">
        <v>118</v>
      </c>
      <c r="B35" s="160" t="e">
        <f>B34*B33</f>
        <v>#REF!</v>
      </c>
      <c r="C35" s="127"/>
      <c r="D35" s="168"/>
      <c r="H35" s="156"/>
      <c r="I35" s="156"/>
      <c r="J35" s="157"/>
      <c r="K35" s="158"/>
      <c r="L35" s="159">
        <f>M34*1.04</f>
        <v>153245.1544</v>
      </c>
    </row>
    <row r="36" spans="1:13" ht="14.25" thickBot="1">
      <c r="A36" s="169" t="s">
        <v>136</v>
      </c>
      <c r="B36" s="170">
        <f>B31*B34</f>
        <v>159.61587231999999</v>
      </c>
      <c r="C36" s="127"/>
      <c r="D36" s="101"/>
      <c r="E36" s="171"/>
      <c r="F36" s="171"/>
      <c r="G36" s="171"/>
      <c r="H36" s="156"/>
      <c r="I36" s="156"/>
      <c r="J36" s="157"/>
      <c r="K36" s="158"/>
    </row>
    <row r="37" spans="1:13" ht="13.5" thickBot="1">
      <c r="A37" s="2630" t="s">
        <v>119</v>
      </c>
      <c r="B37" s="2631"/>
      <c r="C37" s="2632"/>
      <c r="D37" s="172" t="s">
        <v>137</v>
      </c>
      <c r="E37" s="173" t="s">
        <v>120</v>
      </c>
      <c r="F37" s="174" t="s">
        <v>121</v>
      </c>
      <c r="G37" s="127"/>
      <c r="H37" s="156"/>
      <c r="I37"/>
      <c r="J37" s="157"/>
    </row>
    <row r="38" spans="1:13" ht="13.5">
      <c r="A38" s="18" t="s">
        <v>122</v>
      </c>
      <c r="B38" s="175"/>
      <c r="C38" s="175"/>
      <c r="D38" s="176">
        <v>4283.38</v>
      </c>
      <c r="E38" s="177"/>
      <c r="F38" s="178"/>
      <c r="G38" s="179"/>
      <c r="H38" s="156"/>
      <c r="I38" s="156"/>
      <c r="J38" s="157"/>
    </row>
    <row r="39" spans="1:13" ht="13.5">
      <c r="A39" s="24" t="s">
        <v>120</v>
      </c>
      <c r="B39" s="180"/>
      <c r="C39" s="180"/>
      <c r="D39" s="181"/>
      <c r="E39" s="182">
        <v>1.05</v>
      </c>
      <c r="F39" s="178" t="e">
        <f>+#REF!</f>
        <v>#REF!</v>
      </c>
      <c r="G39" s="183"/>
      <c r="H39" s="156"/>
      <c r="I39" s="156"/>
      <c r="J39" s="157"/>
    </row>
    <row r="40" spans="1:13" ht="13.5">
      <c r="A40" s="24" t="s">
        <v>123</v>
      </c>
      <c r="B40" s="180"/>
      <c r="C40" s="180"/>
      <c r="D40" s="184">
        <f>D38*E39*0.8</f>
        <v>3598.0392000000002</v>
      </c>
      <c r="E40" s="177"/>
      <c r="G40" s="179"/>
      <c r="H40" s="156"/>
      <c r="I40" s="156"/>
      <c r="J40" s="157"/>
      <c r="K40" s="185"/>
    </row>
    <row r="41" spans="1:13" ht="13.5">
      <c r="A41" s="24" t="s">
        <v>124</v>
      </c>
      <c r="B41" s="180"/>
      <c r="C41" s="180"/>
      <c r="D41" s="177"/>
      <c r="E41" s="177"/>
      <c r="F41" s="186">
        <v>1000</v>
      </c>
    </row>
    <row r="42" spans="1:13" ht="13.5">
      <c r="A42" s="24" t="s">
        <v>125</v>
      </c>
      <c r="B42" s="180"/>
      <c r="C42" s="180"/>
      <c r="D42" s="177"/>
      <c r="E42" s="177"/>
      <c r="F42" s="187">
        <f>F41*D40</f>
        <v>3598039.2</v>
      </c>
    </row>
    <row r="43" spans="1:13" ht="13.5">
      <c r="A43" s="24" t="s">
        <v>126</v>
      </c>
      <c r="B43" s="180"/>
      <c r="C43" s="180"/>
      <c r="D43" s="177"/>
      <c r="E43" s="177"/>
      <c r="F43" s="187">
        <f>F42*F47</f>
        <v>431764.70400000003</v>
      </c>
      <c r="H43" s="188"/>
      <c r="I43" s="188"/>
      <c r="J43" s="188"/>
      <c r="K43" s="113"/>
    </row>
    <row r="44" spans="1:13" ht="13.5">
      <c r="A44" s="24" t="s">
        <v>127</v>
      </c>
      <c r="B44" s="180"/>
      <c r="C44" s="180"/>
      <c r="D44" s="177"/>
      <c r="E44" s="177"/>
      <c r="F44" s="189">
        <f>F43/D38</f>
        <v>100.8</v>
      </c>
      <c r="H44" s="190"/>
      <c r="I44" s="190"/>
      <c r="J44" s="190"/>
      <c r="K44" s="113"/>
    </row>
    <row r="45" spans="1:13" ht="13.5">
      <c r="A45" s="24" t="s">
        <v>170</v>
      </c>
      <c r="B45" s="180"/>
      <c r="C45" s="180"/>
      <c r="D45" s="191"/>
      <c r="E45" s="8"/>
      <c r="F45" s="189">
        <f>F44*0.7</f>
        <v>70.559999999999988</v>
      </c>
      <c r="G45" s="127"/>
      <c r="H45" s="190"/>
      <c r="I45" s="190"/>
      <c r="J45" s="190"/>
      <c r="K45" s="113"/>
    </row>
    <row r="46" spans="1:13" ht="13.5">
      <c r="A46" s="24"/>
      <c r="B46" s="180"/>
      <c r="C46" s="180"/>
      <c r="D46" s="191"/>
      <c r="E46" s="8"/>
      <c r="F46" s="60"/>
    </row>
    <row r="47" spans="1:13" ht="13.5">
      <c r="A47" s="24"/>
      <c r="B47" s="180"/>
      <c r="C47" s="180"/>
      <c r="D47" s="191"/>
      <c r="E47" s="2633" t="s">
        <v>138</v>
      </c>
      <c r="F47" s="2635">
        <v>0.12</v>
      </c>
      <c r="G47" s="120"/>
      <c r="H47" s="190"/>
      <c r="I47" s="190"/>
      <c r="J47" s="190"/>
    </row>
    <row r="48" spans="1:13" ht="13.5">
      <c r="A48" s="192"/>
      <c r="B48" s="193"/>
      <c r="C48" s="193"/>
      <c r="D48" s="194"/>
      <c r="E48" s="2634"/>
      <c r="F48" s="2636"/>
      <c r="G48" s="120"/>
      <c r="H48" s="44"/>
      <c r="I48" s="121"/>
      <c r="J48" s="121"/>
    </row>
    <row r="49" spans="1:13" ht="13.5">
      <c r="A49" s="215" t="s">
        <v>293</v>
      </c>
      <c r="B49" s="216"/>
      <c r="C49" s="216"/>
      <c r="D49" s="217" t="s">
        <v>14</v>
      </c>
      <c r="F49" s="218"/>
      <c r="G49" s="195" t="s">
        <v>294</v>
      </c>
      <c r="H49" s="195" t="s">
        <v>295</v>
      </c>
      <c r="I49" s="196" t="s">
        <v>296</v>
      </c>
      <c r="J49" s="2651" t="s">
        <v>180</v>
      </c>
      <c r="K49" s="2651"/>
      <c r="L49" s="2652"/>
    </row>
    <row r="50" spans="1:13" ht="28.15" customHeight="1">
      <c r="A50" s="227" t="s">
        <v>526</v>
      </c>
      <c r="B50" s="212"/>
      <c r="C50" s="212"/>
      <c r="D50" s="2620" t="s">
        <v>500</v>
      </c>
      <c r="E50" s="2620"/>
      <c r="F50" s="2620"/>
      <c r="G50" s="221">
        <v>118</v>
      </c>
      <c r="H50" s="222">
        <v>113800</v>
      </c>
      <c r="I50" s="197">
        <f>H50/G50</f>
        <v>964.40677966101691</v>
      </c>
      <c r="J50" s="2653" t="s">
        <v>502</v>
      </c>
      <c r="K50" s="2649"/>
      <c r="L50" s="2650"/>
      <c r="M50" s="273" t="s">
        <v>501</v>
      </c>
    </row>
    <row r="51" spans="1:13" ht="21.6" customHeight="1">
      <c r="A51" s="227" t="s">
        <v>527</v>
      </c>
      <c r="B51" s="212"/>
      <c r="C51" s="212"/>
      <c r="D51" s="2620"/>
      <c r="E51" s="2620"/>
      <c r="F51" s="2620"/>
      <c r="G51" s="221">
        <v>160</v>
      </c>
      <c r="H51" s="222">
        <v>125000</v>
      </c>
      <c r="I51" s="197">
        <f t="shared" ref="I51:I54" si="15">H51/G51</f>
        <v>781.25</v>
      </c>
      <c r="J51" s="229" t="s">
        <v>503</v>
      </c>
      <c r="K51" s="237"/>
      <c r="L51" s="238"/>
      <c r="M51" s="273" t="s">
        <v>491</v>
      </c>
    </row>
    <row r="52" spans="1:13" ht="13.5" customHeight="1">
      <c r="A52" s="227" t="s">
        <v>528</v>
      </c>
      <c r="B52" s="212"/>
      <c r="C52" s="212"/>
      <c r="D52" s="2620" t="s">
        <v>505</v>
      </c>
      <c r="E52" s="2620"/>
      <c r="F52" s="2620"/>
      <c r="G52" s="221">
        <v>134</v>
      </c>
      <c r="H52" s="222">
        <v>141500</v>
      </c>
      <c r="I52" s="197">
        <f t="shared" si="15"/>
        <v>1055.9701492537313</v>
      </c>
      <c r="J52" s="229" t="s">
        <v>504</v>
      </c>
      <c r="K52" s="237"/>
      <c r="L52" s="238"/>
      <c r="M52" s="223"/>
    </row>
    <row r="53" spans="1:13" ht="13.5" customHeight="1">
      <c r="A53" s="227" t="s">
        <v>318</v>
      </c>
      <c r="B53" s="212"/>
      <c r="C53" s="212"/>
      <c r="D53" s="2620" t="s">
        <v>506</v>
      </c>
      <c r="E53" s="2620"/>
      <c r="F53" s="2620"/>
      <c r="G53" s="221">
        <v>124</v>
      </c>
      <c r="H53" s="222">
        <v>125000</v>
      </c>
      <c r="I53" s="197">
        <f t="shared" si="15"/>
        <v>1008.0645161290323</v>
      </c>
      <c r="J53" s="234" t="s">
        <v>507</v>
      </c>
      <c r="K53" s="237"/>
      <c r="L53" s="238"/>
      <c r="M53" s="274" t="s">
        <v>508</v>
      </c>
    </row>
    <row r="54" spans="1:13" ht="14.25" customHeight="1">
      <c r="A54" s="227" t="s">
        <v>318</v>
      </c>
      <c r="B54" s="212"/>
      <c r="C54" s="212"/>
      <c r="D54" s="2620" t="s">
        <v>509</v>
      </c>
      <c r="E54" s="2620"/>
      <c r="F54" s="2620"/>
      <c r="G54" s="221">
        <v>86</v>
      </c>
      <c r="H54" s="222">
        <v>82200</v>
      </c>
      <c r="I54" s="197">
        <f t="shared" si="15"/>
        <v>955.81395348837214</v>
      </c>
      <c r="J54" s="2648" t="s">
        <v>510</v>
      </c>
      <c r="K54" s="2649"/>
      <c r="L54" s="2650"/>
      <c r="M54" s="274" t="s">
        <v>491</v>
      </c>
    </row>
    <row r="55" spans="1:13" ht="14.25">
      <c r="A55" s="227" t="s">
        <v>318</v>
      </c>
      <c r="B55" s="212"/>
      <c r="C55" s="212"/>
      <c r="D55" s="2620" t="s">
        <v>512</v>
      </c>
      <c r="E55" s="2620"/>
      <c r="F55" s="2620"/>
      <c r="G55" s="221">
        <v>117</v>
      </c>
      <c r="H55" s="222">
        <v>116500</v>
      </c>
      <c r="I55" s="197">
        <f t="shared" ref="I55" si="16">H55/G55</f>
        <v>995.72649572649573</v>
      </c>
      <c r="J55" s="2648" t="s">
        <v>511</v>
      </c>
      <c r="K55" s="2649"/>
      <c r="L55" s="2650"/>
      <c r="M55" s="274" t="s">
        <v>513</v>
      </c>
    </row>
    <row r="56" spans="1:13" ht="14.25">
      <c r="A56" s="227" t="s">
        <v>318</v>
      </c>
      <c r="B56" s="212"/>
      <c r="C56" s="212"/>
      <c r="D56" s="2620" t="s">
        <v>481</v>
      </c>
      <c r="E56" s="2620"/>
      <c r="F56" s="2620"/>
      <c r="G56" s="221"/>
      <c r="H56" s="222"/>
      <c r="I56" s="197" t="e">
        <f t="shared" ref="I56:I59" si="17">H56/G56</f>
        <v>#DIV/0!</v>
      </c>
      <c r="J56" s="234"/>
      <c r="K56" s="104"/>
    </row>
    <row r="57" spans="1:13" ht="14.25">
      <c r="A57" s="228" t="s">
        <v>319</v>
      </c>
      <c r="B57" s="212"/>
      <c r="C57" s="212"/>
      <c r="D57" s="2620" t="s">
        <v>481</v>
      </c>
      <c r="E57" s="2620"/>
      <c r="F57" s="2620"/>
      <c r="G57" s="221"/>
      <c r="H57" s="222"/>
      <c r="I57" s="197" t="e">
        <f t="shared" si="17"/>
        <v>#DIV/0!</v>
      </c>
      <c r="J57" s="235"/>
      <c r="K57" s="105"/>
    </row>
    <row r="58" spans="1:13" ht="14.25">
      <c r="A58" s="227" t="s">
        <v>319</v>
      </c>
      <c r="B58" s="212"/>
      <c r="C58" s="212"/>
      <c r="D58" s="2620" t="s">
        <v>481</v>
      </c>
      <c r="E58" s="2620"/>
      <c r="F58" s="2620"/>
      <c r="G58" s="221">
        <v>2736</v>
      </c>
      <c r="H58" s="222">
        <v>250000</v>
      </c>
      <c r="I58" s="197">
        <f t="shared" si="17"/>
        <v>91.37426900584795</v>
      </c>
      <c r="J58" s="233"/>
      <c r="K58" s="232"/>
    </row>
    <row r="59" spans="1:13" ht="14.25">
      <c r="A59" s="228" t="s">
        <v>319</v>
      </c>
      <c r="B59" s="212"/>
      <c r="C59" s="212"/>
      <c r="D59" s="2620" t="s">
        <v>481</v>
      </c>
      <c r="E59" s="2620"/>
      <c r="F59" s="2620"/>
      <c r="G59" s="221">
        <v>2850</v>
      </c>
      <c r="H59" s="222">
        <v>350000</v>
      </c>
      <c r="I59" s="197">
        <f t="shared" si="17"/>
        <v>122.80701754385964</v>
      </c>
      <c r="J59" s="230"/>
      <c r="K59" s="228"/>
    </row>
    <row r="60" spans="1:13" ht="14.25">
      <c r="D60" s="2620"/>
      <c r="E60" s="2620"/>
      <c r="F60" s="2620"/>
      <c r="H60" s="198"/>
      <c r="I60" s="198"/>
      <c r="J60" s="199" t="e">
        <f t="shared" ref="J60:J64" si="18">I60/H60</f>
        <v>#DIV/0!</v>
      </c>
      <c r="K60" s="113"/>
    </row>
    <row r="61" spans="1:13" ht="14.25">
      <c r="D61" s="2620"/>
      <c r="E61" s="2620"/>
      <c r="F61" s="2620"/>
      <c r="H61" s="198"/>
      <c r="I61" s="198"/>
      <c r="J61" s="199" t="e">
        <f t="shared" si="18"/>
        <v>#DIV/0!</v>
      </c>
      <c r="K61" s="142"/>
    </row>
    <row r="62" spans="1:13" ht="14.25">
      <c r="H62" s="198"/>
      <c r="I62" s="198"/>
      <c r="J62" s="199" t="e">
        <f t="shared" si="18"/>
        <v>#DIV/0!</v>
      </c>
      <c r="K62" s="142"/>
    </row>
    <row r="63" spans="1:13" ht="14.25">
      <c r="A63" s="2617"/>
      <c r="B63" s="2618"/>
      <c r="C63" s="2618"/>
      <c r="D63" s="2618"/>
      <c r="E63" s="2618"/>
      <c r="F63" s="2618"/>
      <c r="G63" s="2619"/>
      <c r="H63" s="198"/>
      <c r="I63" s="198"/>
      <c r="J63" s="199" t="e">
        <f t="shared" si="18"/>
        <v>#DIV/0!</v>
      </c>
      <c r="K63" s="113"/>
    </row>
    <row r="64" spans="1:13" ht="14.25">
      <c r="A64" s="2617"/>
      <c r="B64" s="2618"/>
      <c r="C64" s="2618"/>
      <c r="D64" s="2618"/>
      <c r="E64" s="2618"/>
      <c r="F64" s="2618"/>
      <c r="G64" s="2619"/>
      <c r="H64" s="198"/>
      <c r="I64" s="198"/>
      <c r="J64" s="199" t="e">
        <f t="shared" si="18"/>
        <v>#DIV/0!</v>
      </c>
      <c r="K64" s="113"/>
    </row>
    <row r="65" spans="1:10">
      <c r="A65" s="200"/>
      <c r="B65" s="103"/>
      <c r="C65" s="103"/>
      <c r="D65" s="103"/>
      <c r="E65" s="103"/>
      <c r="F65" s="103"/>
      <c r="G65" s="103"/>
      <c r="H65" s="103"/>
      <c r="I65" s="103"/>
      <c r="J65" s="201"/>
    </row>
    <row r="66" spans="1:10">
      <c r="A66" s="200"/>
      <c r="B66" s="103"/>
      <c r="C66" s="103"/>
      <c r="D66" s="103"/>
      <c r="E66" s="103"/>
      <c r="F66" s="103"/>
      <c r="G66" s="103"/>
      <c r="H66" s="103"/>
      <c r="I66" s="103"/>
      <c r="J66" s="201"/>
    </row>
  </sheetData>
  <mergeCells count="34">
    <mergeCell ref="J55:L55"/>
    <mergeCell ref="J54:L54"/>
    <mergeCell ref="D61:F61"/>
    <mergeCell ref="J49:L49"/>
    <mergeCell ref="D50:F50"/>
    <mergeCell ref="D51:F51"/>
    <mergeCell ref="D52:F52"/>
    <mergeCell ref="D53:F53"/>
    <mergeCell ref="J50:L50"/>
    <mergeCell ref="D55:F55"/>
    <mergeCell ref="D56:F56"/>
    <mergeCell ref="D54:F54"/>
    <mergeCell ref="D57:F57"/>
    <mergeCell ref="D58:F58"/>
    <mergeCell ref="D59:F59"/>
    <mergeCell ref="A1:F1"/>
    <mergeCell ref="A4:F4"/>
    <mergeCell ref="A11:C11"/>
    <mergeCell ref="A12:F12"/>
    <mergeCell ref="C2:D2"/>
    <mergeCell ref="E2:F2"/>
    <mergeCell ref="A64:G64"/>
    <mergeCell ref="A63:G63"/>
    <mergeCell ref="D60:F60"/>
    <mergeCell ref="I12:I13"/>
    <mergeCell ref="A20:C20"/>
    <mergeCell ref="A21:C21"/>
    <mergeCell ref="G21:I21"/>
    <mergeCell ref="A37:C37"/>
    <mergeCell ref="E47:E48"/>
    <mergeCell ref="F47:F48"/>
    <mergeCell ref="A28:C28"/>
    <mergeCell ref="A29:B29"/>
    <mergeCell ref="A30:B30"/>
  </mergeCells>
  <phoneticPr fontId="29" type="noConversion"/>
  <hyperlinks>
    <hyperlink ref="J50" r:id="rId1" xr:uid="{00000000-0004-0000-0A00-000000000000}"/>
    <hyperlink ref="J51" r:id="rId2" xr:uid="{00000000-0004-0000-0A00-000001000000}"/>
    <hyperlink ref="J52" r:id="rId3" xr:uid="{00000000-0004-0000-0A00-000002000000}"/>
    <hyperlink ref="J53" r:id="rId4" xr:uid="{00000000-0004-0000-0A00-000003000000}"/>
    <hyperlink ref="J54" r:id="rId5" xr:uid="{00000000-0004-0000-0A00-000004000000}"/>
    <hyperlink ref="J55" r:id="rId6" xr:uid="{00000000-0004-0000-0A00-000005000000}"/>
  </hyperlinks>
  <pageMargins left="0.43307086614173229" right="0.47244094488188981" top="0.59055118110236227" bottom="0.59055118110236227" header="0" footer="0"/>
  <pageSetup scale="58" orientation="landscape" verticalDpi="300" r:id="rId7"/>
  <headerFooter alignWithMargins="0"/>
  <drawing r:id="rId8"/>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Hoja3"/>
  <dimension ref="A1:U121"/>
  <sheetViews>
    <sheetView showGridLines="0" view="pageBreakPreview" topLeftCell="A37" zoomScale="80" zoomScaleNormal="100" zoomScaleSheetLayoutView="80" workbookViewId="0">
      <selection activeCell="I89" sqref="I89:J91"/>
    </sheetView>
  </sheetViews>
  <sheetFormatPr baseColWidth="10" defaultColWidth="11.42578125" defaultRowHeight="12.75"/>
  <cols>
    <col min="1" max="1" width="2.42578125" style="1383" customWidth="1"/>
    <col min="2" max="2" width="7.28515625" style="1383" customWidth="1"/>
    <col min="3" max="3" width="10" style="1383" customWidth="1"/>
    <col min="4" max="4" width="18.5703125" style="1383" customWidth="1"/>
    <col min="5" max="5" width="18.7109375" style="1383" customWidth="1"/>
    <col min="6" max="6" width="16.42578125" style="1383" customWidth="1"/>
    <col min="7" max="7" width="14.7109375" style="1383" customWidth="1"/>
    <col min="8" max="8" width="19.42578125" style="1383" customWidth="1"/>
    <col min="9" max="9" width="12.42578125" style="1383" customWidth="1"/>
    <col min="10" max="10" width="16.7109375" style="1383" customWidth="1"/>
    <col min="11" max="11" width="2.85546875" style="1383" customWidth="1"/>
    <col min="12" max="12" width="6.5703125" style="1383" hidden="1" customWidth="1"/>
    <col min="13" max="13" width="11.42578125" style="1383" hidden="1" customWidth="1"/>
    <col min="14" max="14" width="5.7109375" style="1383" hidden="1" customWidth="1"/>
    <col min="15" max="15" width="24" style="1384" hidden="1" customWidth="1"/>
    <col min="16" max="20" width="0" style="1383" hidden="1" customWidth="1"/>
    <col min="21" max="16384" width="11.42578125" style="1383"/>
  </cols>
  <sheetData>
    <row r="1" spans="1:19">
      <c r="A1" s="1380"/>
      <c r="B1" s="1381"/>
      <c r="C1" s="1381"/>
      <c r="D1" s="1381"/>
      <c r="E1" s="1381"/>
      <c r="F1" s="1381"/>
      <c r="G1" s="1381"/>
      <c r="H1" s="1381"/>
      <c r="I1" s="1381"/>
      <c r="J1" s="1381"/>
      <c r="K1" s="1382"/>
    </row>
    <row r="2" spans="1:19">
      <c r="A2" s="1385"/>
      <c r="B2" s="1386"/>
      <c r="C2" s="1386"/>
      <c r="D2" s="1386"/>
      <c r="E2" s="1386"/>
      <c r="F2" s="1386"/>
      <c r="G2" s="1386"/>
      <c r="H2" s="1386"/>
      <c r="I2" s="2695" t="str">
        <f>'6 Avaluo'!DE2</f>
        <v>ISSFA - 0045</v>
      </c>
      <c r="J2" s="2696"/>
      <c r="K2" s="1387"/>
    </row>
    <row r="3" spans="1:19">
      <c r="A3" s="1385"/>
      <c r="B3" s="1386"/>
      <c r="C3" s="1386"/>
      <c r="D3" s="1386"/>
      <c r="E3" s="1386"/>
      <c r="F3" s="1386"/>
      <c r="G3" s="1386"/>
      <c r="H3" s="1386"/>
      <c r="I3" s="1386"/>
      <c r="J3" s="1386"/>
      <c r="K3" s="1387"/>
    </row>
    <row r="4" spans="1:19" ht="18.75" customHeight="1">
      <c r="A4" s="1385"/>
      <c r="B4" s="2659" t="s">
        <v>322</v>
      </c>
      <c r="C4" s="2660"/>
      <c r="D4" s="2660"/>
      <c r="E4" s="2660"/>
      <c r="F4" s="2660"/>
      <c r="G4" s="2660"/>
      <c r="H4" s="2660"/>
      <c r="I4" s="2660"/>
      <c r="J4" s="2661"/>
      <c r="K4" s="1387"/>
    </row>
    <row r="5" spans="1:19" s="270" customFormat="1" ht="10.5" customHeight="1">
      <c r="A5" s="1388"/>
      <c r="B5" s="1389"/>
      <c r="C5" s="1389"/>
      <c r="D5" s="1389"/>
      <c r="E5" s="1389"/>
      <c r="F5" s="1389"/>
      <c r="G5" s="1389"/>
      <c r="H5" s="1389"/>
      <c r="I5" s="1389"/>
      <c r="J5" s="1389"/>
      <c r="K5" s="1390"/>
      <c r="O5" s="1384"/>
    </row>
    <row r="6" spans="1:19" s="270" customFormat="1" ht="21.75" customHeight="1">
      <c r="A6" s="1388"/>
      <c r="B6" s="2662" t="str">
        <f>[8]FORMATO!C6</f>
        <v>TIPO DE PRÉSTAMO Y TRABAJO TÉCNICO REQUERIDO</v>
      </c>
      <c r="C6" s="2663"/>
      <c r="D6" s="2663"/>
      <c r="E6" s="2663"/>
      <c r="F6" s="2664" t="str">
        <f>[8]FORMATO!AQ6</f>
        <v xml:space="preserve">FONIFA - VIVIENDA INICIAL - COMPRA DE VIVIENDA </v>
      </c>
      <c r="G6" s="2665"/>
      <c r="H6" s="2665"/>
      <c r="I6" s="2665"/>
      <c r="J6" s="2666"/>
      <c r="K6" s="1390"/>
      <c r="O6" s="1384"/>
    </row>
    <row r="7" spans="1:19" s="270" customFormat="1" ht="21.75" customHeight="1">
      <c r="A7" s="1388"/>
      <c r="B7" s="2667" t="s">
        <v>329</v>
      </c>
      <c r="C7" s="2668"/>
      <c r="D7" s="2668"/>
      <c r="E7" s="2669"/>
      <c r="F7" s="1391"/>
      <c r="G7" s="1392"/>
      <c r="H7" s="1392"/>
      <c r="I7" s="1392"/>
      <c r="J7" s="1393"/>
      <c r="K7" s="1390"/>
      <c r="O7" s="1384"/>
    </row>
    <row r="8" spans="1:19" s="270" customFormat="1" ht="5.25" customHeight="1">
      <c r="A8" s="1388"/>
      <c r="B8" s="1394"/>
      <c r="C8" s="1389"/>
      <c r="D8" s="1389"/>
      <c r="E8" s="1389"/>
      <c r="F8" s="1389"/>
      <c r="G8" s="1389"/>
      <c r="H8" s="1389"/>
      <c r="I8" s="1389"/>
      <c r="J8" s="1389"/>
      <c r="K8" s="1390"/>
      <c r="O8" s="1384"/>
    </row>
    <row r="9" spans="1:19" s="270" customFormat="1" ht="16.5" customHeight="1">
      <c r="A9" s="1388"/>
      <c r="B9" s="1395" t="s">
        <v>667</v>
      </c>
      <c r="C9" s="1396"/>
      <c r="D9" s="1396"/>
      <c r="E9" s="1396"/>
      <c r="F9" s="1396"/>
      <c r="G9" s="1396"/>
      <c r="H9" s="1396"/>
      <c r="I9" s="1396"/>
      <c r="J9" s="1396"/>
      <c r="K9" s="1397"/>
      <c r="O9" s="1384"/>
    </row>
    <row r="10" spans="1:19" s="1401" customFormat="1" ht="16.5" customHeight="1">
      <c r="A10" s="1398"/>
      <c r="B10" s="2670" t="s">
        <v>668</v>
      </c>
      <c r="C10" s="2671"/>
      <c r="D10" s="2671"/>
      <c r="E10" s="2654"/>
      <c r="F10" s="2655"/>
      <c r="G10" s="2655"/>
      <c r="H10" s="2656"/>
      <c r="I10" s="1399"/>
      <c r="J10" s="1399"/>
      <c r="K10" s="1400"/>
      <c r="M10" s="1402" t="s">
        <v>669</v>
      </c>
      <c r="N10" s="1403"/>
      <c r="O10" s="1402" t="s">
        <v>670</v>
      </c>
      <c r="P10" s="1403"/>
      <c r="Q10" s="1402" t="s">
        <v>614</v>
      </c>
      <c r="R10" s="1404"/>
      <c r="S10" s="1405"/>
    </row>
    <row r="11" spans="1:19" s="1401" customFormat="1" ht="16.5" customHeight="1">
      <c r="A11" s="1398"/>
      <c r="B11" s="2657" t="s">
        <v>671</v>
      </c>
      <c r="C11" s="2658"/>
      <c r="D11" s="2658"/>
      <c r="E11" s="2654"/>
      <c r="F11" s="2655"/>
      <c r="G11" s="2655"/>
      <c r="H11" s="2656"/>
      <c r="I11" s="1399"/>
      <c r="J11" s="1399"/>
      <c r="K11" s="1400"/>
      <c r="M11" s="1406" t="s">
        <v>672</v>
      </c>
      <c r="N11" s="1407"/>
      <c r="O11" s="1406" t="s">
        <v>673</v>
      </c>
      <c r="P11" s="1408"/>
      <c r="Q11" s="1406">
        <v>0.25</v>
      </c>
      <c r="R11" s="1409"/>
      <c r="S11" s="1405"/>
    </row>
    <row r="12" spans="1:19" s="1401" customFormat="1" ht="16.5" customHeight="1">
      <c r="A12" s="1398"/>
      <c r="B12" s="2657" t="s">
        <v>674</v>
      </c>
      <c r="C12" s="2658"/>
      <c r="D12" s="2658"/>
      <c r="E12" s="2654"/>
      <c r="F12" s="2655"/>
      <c r="G12" s="2655"/>
      <c r="H12" s="2656"/>
      <c r="I12" s="1399"/>
      <c r="J12" s="1399"/>
      <c r="K12" s="1400"/>
      <c r="M12" s="1410" t="s">
        <v>675</v>
      </c>
      <c r="N12" s="1396"/>
      <c r="O12" s="1410" t="s">
        <v>16</v>
      </c>
      <c r="P12" s="1407"/>
      <c r="Q12" s="1410" t="s">
        <v>676</v>
      </c>
      <c r="R12" s="1411"/>
      <c r="S12" s="1405"/>
    </row>
    <row r="13" spans="1:19" s="1401" customFormat="1" ht="16.5" customHeight="1">
      <c r="A13" s="1398"/>
      <c r="B13" s="2657" t="s">
        <v>677</v>
      </c>
      <c r="C13" s="2658"/>
      <c r="D13" s="2658"/>
      <c r="E13" s="2654"/>
      <c r="F13" s="2655"/>
      <c r="G13" s="2655"/>
      <c r="H13" s="2656"/>
      <c r="I13" s="1399"/>
      <c r="J13" s="1399"/>
      <c r="K13" s="1400"/>
      <c r="M13" s="1410" t="s">
        <v>678</v>
      </c>
      <c r="N13" s="1396"/>
      <c r="O13" s="1410" t="s">
        <v>83</v>
      </c>
      <c r="P13" s="1407"/>
      <c r="Q13" s="1410" t="s">
        <v>679</v>
      </c>
      <c r="R13" s="1411"/>
      <c r="S13" s="1405"/>
    </row>
    <row r="14" spans="1:19" s="1401" customFormat="1" ht="16.5" customHeight="1">
      <c r="A14" s="1398"/>
      <c r="B14" s="2657" t="s">
        <v>680</v>
      </c>
      <c r="C14" s="2658"/>
      <c r="D14" s="2658"/>
      <c r="E14" s="2654"/>
      <c r="F14" s="2655"/>
      <c r="G14" s="2655"/>
      <c r="H14" s="2656"/>
      <c r="I14" s="1399"/>
      <c r="J14" s="1399"/>
      <c r="K14" s="1400"/>
      <c r="M14" s="1410" t="s">
        <v>681</v>
      </c>
      <c r="N14" s="1396"/>
      <c r="O14" s="1410" t="s">
        <v>254</v>
      </c>
      <c r="P14" s="1407"/>
      <c r="Q14" s="1410" t="s">
        <v>682</v>
      </c>
      <c r="R14" s="1411"/>
      <c r="S14" s="1405"/>
    </row>
    <row r="15" spans="1:19" s="1401" customFormat="1" ht="16.5" customHeight="1">
      <c r="A15" s="1398"/>
      <c r="B15" s="2674" t="s">
        <v>683</v>
      </c>
      <c r="C15" s="2675"/>
      <c r="D15" s="2675"/>
      <c r="E15" s="2654"/>
      <c r="F15" s="2655"/>
      <c r="G15" s="2655"/>
      <c r="H15" s="2656"/>
      <c r="I15" s="1399"/>
      <c r="J15" s="1399"/>
      <c r="K15" s="1400"/>
      <c r="M15" s="1412" t="s">
        <v>684</v>
      </c>
      <c r="N15" s="1413"/>
      <c r="O15" s="1412" t="s">
        <v>685</v>
      </c>
      <c r="P15" s="1413"/>
      <c r="Q15" s="1412" t="s">
        <v>686</v>
      </c>
      <c r="R15" s="1414"/>
      <c r="S15" s="1405"/>
    </row>
    <row r="16" spans="1:19" ht="4.5" customHeight="1">
      <c r="A16" s="1385"/>
      <c r="B16" s="1415"/>
      <c r="C16" s="1416"/>
      <c r="D16" s="1416"/>
      <c r="E16" s="1417"/>
      <c r="F16" s="1418"/>
      <c r="G16" s="1418"/>
      <c r="H16" s="1418"/>
      <c r="I16" s="1418"/>
      <c r="J16" s="1418"/>
      <c r="K16" s="1387"/>
      <c r="O16" s="1419"/>
    </row>
    <row r="17" spans="1:21" ht="4.5" customHeight="1">
      <c r="A17" s="1385"/>
      <c r="B17" s="1415"/>
      <c r="C17" s="1416"/>
      <c r="D17" s="1416"/>
      <c r="E17" s="1417"/>
      <c r="F17" s="1418"/>
      <c r="G17" s="1418"/>
      <c r="H17" s="1418"/>
      <c r="I17" s="1418"/>
      <c r="J17" s="1418"/>
      <c r="K17" s="1387"/>
      <c r="O17" s="1419"/>
    </row>
    <row r="18" spans="1:21" ht="14.25" customHeight="1">
      <c r="A18" s="1385"/>
      <c r="B18" s="1420" t="s">
        <v>693</v>
      </c>
      <c r="C18" s="1421"/>
      <c r="D18" s="1421"/>
      <c r="E18" s="1421"/>
      <c r="F18" s="1421"/>
      <c r="G18" s="1421"/>
      <c r="H18" s="1421"/>
      <c r="I18" s="1421"/>
      <c r="J18" s="1421"/>
      <c r="K18" s="1387"/>
      <c r="O18" s="1419"/>
    </row>
    <row r="19" spans="1:21" ht="6.75" customHeight="1">
      <c r="A19" s="1385"/>
      <c r="B19" s="1394"/>
      <c r="C19" s="1394"/>
      <c r="D19" s="1389"/>
      <c r="E19" s="1389"/>
      <c r="F19" s="1389"/>
      <c r="G19" s="1389"/>
      <c r="H19" s="1389"/>
      <c r="I19" s="1389"/>
      <c r="J19" s="1389"/>
      <c r="K19" s="1387"/>
      <c r="O19" s="1419"/>
    </row>
    <row r="20" spans="1:21" ht="12.6" customHeight="1">
      <c r="A20" s="1385"/>
      <c r="B20" s="2705" t="s">
        <v>694</v>
      </c>
      <c r="C20" s="2706"/>
      <c r="D20" s="2707"/>
      <c r="E20" s="1338" t="s">
        <v>695</v>
      </c>
      <c r="F20" s="1339" t="s">
        <v>692</v>
      </c>
      <c r="G20" s="1339" t="s">
        <v>696</v>
      </c>
      <c r="H20" s="1340" t="s">
        <v>697</v>
      </c>
      <c r="I20" s="1339" t="s">
        <v>698</v>
      </c>
      <c r="J20" s="1341" t="s">
        <v>580</v>
      </c>
      <c r="K20" s="1387"/>
      <c r="O20" s="1419"/>
    </row>
    <row r="21" spans="1:21" ht="12.6" customHeight="1" thickBot="1">
      <c r="A21" s="1385"/>
      <c r="B21" s="2708" t="s">
        <v>699</v>
      </c>
      <c r="C21" s="2709"/>
      <c r="D21" s="2710"/>
      <c r="E21" s="1342" t="s">
        <v>700</v>
      </c>
      <c r="F21" s="1343" t="s">
        <v>701</v>
      </c>
      <c r="G21" s="1343" t="s">
        <v>702</v>
      </c>
      <c r="H21" s="1344" t="s">
        <v>703</v>
      </c>
      <c r="I21" s="1343" t="s">
        <v>704</v>
      </c>
      <c r="J21" s="1345"/>
      <c r="K21" s="1387"/>
      <c r="L21" s="1422"/>
      <c r="M21" s="1423" t="s">
        <v>705</v>
      </c>
      <c r="N21" s="1422"/>
      <c r="O21" s="1424"/>
    </row>
    <row r="22" spans="1:21" ht="15.75" customHeight="1">
      <c r="A22" s="1385"/>
      <c r="B22" s="2711"/>
      <c r="C22" s="2712"/>
      <c r="D22" s="2713"/>
      <c r="E22" s="1425">
        <v>23</v>
      </c>
      <c r="F22" s="1426"/>
      <c r="G22" s="1427"/>
      <c r="H22" s="1428"/>
      <c r="I22" s="1426"/>
      <c r="J22" s="1429">
        <v>598</v>
      </c>
      <c r="K22" s="1387"/>
      <c r="L22" s="1422"/>
      <c r="M22" s="1430"/>
      <c r="N22" s="1422"/>
      <c r="O22" s="1419"/>
    </row>
    <row r="23" spans="1:21" ht="15.75" customHeight="1">
      <c r="A23" s="1385"/>
      <c r="B23" s="1431"/>
      <c r="C23" s="1432"/>
      <c r="D23" s="1433"/>
      <c r="E23" s="1434">
        <v>500</v>
      </c>
      <c r="F23" s="1435"/>
      <c r="G23" s="1436"/>
      <c r="H23" s="1437"/>
      <c r="I23" s="1435"/>
      <c r="J23" s="1438">
        <v>236</v>
      </c>
      <c r="K23" s="1387"/>
      <c r="L23" s="1422"/>
      <c r="M23" s="1430"/>
      <c r="N23" s="1422"/>
      <c r="O23" s="1419"/>
    </row>
    <row r="24" spans="1:21" s="1448" customFormat="1" ht="15.75" customHeight="1">
      <c r="A24" s="1439"/>
      <c r="B24" s="1440" t="s">
        <v>104</v>
      </c>
      <c r="C24" s="1441"/>
      <c r="D24" s="1442"/>
      <c r="E24" s="1992">
        <f>SUM(E22:E23)</f>
        <v>523</v>
      </c>
      <c r="F24" s="1443" t="s">
        <v>51</v>
      </c>
      <c r="G24" s="1443" t="s">
        <v>51</v>
      </c>
      <c r="H24" s="1444" t="s">
        <v>51</v>
      </c>
      <c r="I24" s="1443" t="s">
        <v>51</v>
      </c>
      <c r="J24" s="1993">
        <f>SUM(J22:J23)</f>
        <v>834</v>
      </c>
      <c r="K24" s="1445"/>
      <c r="L24" s="1446"/>
      <c r="M24" s="1447"/>
      <c r="N24" s="1446"/>
      <c r="O24" s="1384"/>
    </row>
    <row r="25" spans="1:21" ht="3" customHeight="1">
      <c r="A25" s="1385"/>
      <c r="B25" s="1389"/>
      <c r="C25" s="1389"/>
      <c r="D25" s="1389"/>
      <c r="E25" s="1389">
        <f>SUM(E22:E23)</f>
        <v>523</v>
      </c>
      <c r="F25" s="1389"/>
      <c r="G25" s="1389"/>
      <c r="H25" s="1389"/>
      <c r="I25" s="1389"/>
      <c r="J25" s="1449"/>
      <c r="K25" s="1387"/>
      <c r="L25" s="1422"/>
      <c r="M25" s="1430"/>
      <c r="N25" s="1422"/>
    </row>
    <row r="26" spans="1:21" ht="3.95" customHeight="1">
      <c r="A26" s="1385"/>
      <c r="B26" s="1389"/>
      <c r="C26" s="1389"/>
      <c r="D26" s="1389"/>
      <c r="E26" s="1389"/>
      <c r="F26" s="1389"/>
      <c r="G26" s="1389"/>
      <c r="H26" s="1389"/>
      <c r="I26" s="1389"/>
      <c r="J26" s="1450"/>
      <c r="K26" s="1387"/>
      <c r="M26" s="1451"/>
      <c r="O26" s="1452"/>
    </row>
    <row r="27" spans="1:21" ht="16.5" customHeight="1">
      <c r="A27" s="1385"/>
      <c r="B27" s="1389"/>
      <c r="C27" s="1389"/>
      <c r="D27" s="1389"/>
      <c r="E27" s="1453" t="s">
        <v>51</v>
      </c>
      <c r="F27" s="2714" t="s">
        <v>706</v>
      </c>
      <c r="G27" s="2715"/>
      <c r="H27" s="2715"/>
      <c r="I27" s="2715"/>
      <c r="J27" s="1454">
        <f>+ROUND(SUM(M22:M23),2)</f>
        <v>0</v>
      </c>
      <c r="K27" s="1387"/>
      <c r="M27" s="1451"/>
    </row>
    <row r="28" spans="1:21" ht="3.95" customHeight="1">
      <c r="A28" s="1385"/>
      <c r="B28" s="1389"/>
      <c r="C28" s="1389"/>
      <c r="D28" s="1389"/>
      <c r="E28" s="1389"/>
      <c r="F28" s="1389"/>
      <c r="G28" s="1389"/>
      <c r="H28" s="1389"/>
      <c r="I28" s="1389"/>
      <c r="J28" s="1455"/>
      <c r="K28" s="1387"/>
      <c r="M28" s="1451"/>
    </row>
    <row r="29" spans="1:21" ht="15.75" customHeight="1">
      <c r="A29" s="1385"/>
      <c r="B29" s="1389"/>
      <c r="C29" s="1389"/>
      <c r="D29" s="1394"/>
      <c r="E29" s="1394"/>
      <c r="F29" s="1456" t="s">
        <v>707</v>
      </c>
      <c r="G29" s="1457"/>
      <c r="H29" s="1457"/>
      <c r="I29" s="1457"/>
      <c r="J29" s="1458">
        <f>+J24</f>
        <v>834</v>
      </c>
      <c r="K29" s="1387"/>
      <c r="M29" s="270"/>
    </row>
    <row r="30" spans="1:21" s="1464" customFormat="1" ht="5.25" customHeight="1">
      <c r="A30" s="1459"/>
      <c r="B30" s="1399"/>
      <c r="C30" s="1399"/>
      <c r="D30" s="1460"/>
      <c r="E30" s="1460"/>
      <c r="F30" s="1461"/>
      <c r="G30" s="1461"/>
      <c r="H30" s="1461"/>
      <c r="I30" s="1460"/>
      <c r="J30" s="1462"/>
      <c r="K30" s="1463"/>
      <c r="M30" s="1401"/>
      <c r="O30" s="1465"/>
    </row>
    <row r="31" spans="1:21" ht="15.75" customHeight="1">
      <c r="A31" s="1385"/>
      <c r="B31" s="1389"/>
      <c r="C31" s="1389"/>
      <c r="D31" s="1389"/>
      <c r="E31" s="1389"/>
      <c r="F31" s="2683" t="s">
        <v>708</v>
      </c>
      <c r="G31" s="2684"/>
      <c r="H31" s="2684"/>
      <c r="I31" s="1466">
        <f>'[8]CALCULO AVALÚO (2)'!C29</f>
        <v>0.1</v>
      </c>
      <c r="J31" s="1467">
        <f>ROUND((J29*(1-I31)),2)</f>
        <v>750.6</v>
      </c>
      <c r="K31" s="1387"/>
      <c r="L31" s="1468" t="s">
        <v>709</v>
      </c>
      <c r="M31" s="270"/>
      <c r="O31" s="1383"/>
      <c r="P31" s="1469"/>
      <c r="Q31" s="1469"/>
      <c r="R31" s="1469"/>
      <c r="S31" s="1469"/>
      <c r="T31" s="1469"/>
      <c r="U31" s="1469"/>
    </row>
    <row r="32" spans="1:21" ht="6.75" customHeight="1">
      <c r="A32" s="1385"/>
      <c r="B32" s="1389"/>
      <c r="C32" s="1389"/>
      <c r="D32" s="1389"/>
      <c r="E32" s="1389"/>
      <c r="F32" s="1389"/>
      <c r="G32" s="1389"/>
      <c r="H32" s="1389"/>
      <c r="I32" s="1389"/>
      <c r="J32" s="1389"/>
      <c r="K32" s="1387"/>
      <c r="M32" s="270"/>
      <c r="O32" s="1470"/>
    </row>
    <row r="33" spans="1:15" ht="17.25" customHeight="1">
      <c r="A33" s="1385"/>
      <c r="B33" s="1471" t="s">
        <v>710</v>
      </c>
      <c r="C33" s="1471"/>
      <c r="D33" s="1472"/>
      <c r="E33" s="1472"/>
      <c r="F33" s="1472"/>
      <c r="G33" s="1472"/>
      <c r="H33" s="1472"/>
      <c r="I33" s="1472"/>
      <c r="J33" s="1472"/>
      <c r="K33" s="1387"/>
      <c r="M33" s="270"/>
      <c r="O33" s="1470"/>
    </row>
    <row r="34" spans="1:15" ht="7.5" customHeight="1">
      <c r="A34" s="1385"/>
      <c r="B34" s="1394"/>
      <c r="C34" s="1394"/>
      <c r="D34" s="1389"/>
      <c r="E34" s="1389"/>
      <c r="F34" s="1389"/>
      <c r="G34" s="1389"/>
      <c r="H34" s="1389"/>
      <c r="I34" s="1389"/>
      <c r="J34" s="1389"/>
      <c r="K34" s="1387"/>
      <c r="M34" s="270"/>
    </row>
    <row r="35" spans="1:15" s="1478" customFormat="1" ht="42" customHeight="1">
      <c r="A35" s="1473"/>
      <c r="B35" s="2716" t="s">
        <v>694</v>
      </c>
      <c r="C35" s="2716"/>
      <c r="D35" s="2716"/>
      <c r="E35" s="1474" t="s">
        <v>711</v>
      </c>
      <c r="F35" s="1475" t="s">
        <v>712</v>
      </c>
      <c r="G35" s="1475" t="s">
        <v>713</v>
      </c>
      <c r="H35" s="1475" t="s">
        <v>714</v>
      </c>
      <c r="I35" s="1476" t="s">
        <v>715</v>
      </c>
      <c r="J35" s="1476" t="s">
        <v>580</v>
      </c>
      <c r="K35" s="1477"/>
      <c r="M35" s="1479" t="s">
        <v>705</v>
      </c>
      <c r="O35" s="1480"/>
    </row>
    <row r="36" spans="1:15" ht="16.5" customHeight="1">
      <c r="A36" s="1385"/>
      <c r="B36" s="2672"/>
      <c r="C36" s="2672"/>
      <c r="D36" s="2672"/>
      <c r="E36" s="1481"/>
      <c r="F36" s="1482"/>
      <c r="G36" s="1483"/>
      <c r="H36" s="1483"/>
      <c r="I36" s="1484"/>
      <c r="J36" s="1484"/>
      <c r="K36" s="1387"/>
      <c r="M36" s="1430">
        <f>E36*F36</f>
        <v>0</v>
      </c>
      <c r="O36" s="1470"/>
    </row>
    <row r="37" spans="1:15" ht="16.5" customHeight="1">
      <c r="A37" s="1385"/>
      <c r="B37" s="2672"/>
      <c r="C37" s="2672"/>
      <c r="D37" s="2672"/>
      <c r="E37" s="1481"/>
      <c r="F37" s="1482"/>
      <c r="G37" s="1483"/>
      <c r="H37" s="1483"/>
      <c r="I37" s="1484"/>
      <c r="J37" s="1484"/>
      <c r="K37" s="1387"/>
      <c r="M37" s="1430">
        <f t="shared" ref="M37:M39" si="0">E37*F37</f>
        <v>0</v>
      </c>
      <c r="O37" s="1470"/>
    </row>
    <row r="38" spans="1:15" ht="16.5" customHeight="1">
      <c r="A38" s="1385"/>
      <c r="B38" s="2672"/>
      <c r="C38" s="2672"/>
      <c r="D38" s="2672"/>
      <c r="E38" s="1481"/>
      <c r="F38" s="1482"/>
      <c r="G38" s="1483"/>
      <c r="H38" s="1483"/>
      <c r="I38" s="1484"/>
      <c r="J38" s="1484"/>
      <c r="K38" s="1387"/>
      <c r="M38" s="1430">
        <f t="shared" si="0"/>
        <v>0</v>
      </c>
      <c r="O38" s="1470"/>
    </row>
    <row r="39" spans="1:15" ht="16.5" customHeight="1">
      <c r="A39" s="1385"/>
      <c r="B39" s="2672"/>
      <c r="C39" s="2672"/>
      <c r="D39" s="2672"/>
      <c r="E39" s="1481"/>
      <c r="F39" s="1482"/>
      <c r="G39" s="1485"/>
      <c r="H39" s="1483"/>
      <c r="I39" s="1484"/>
      <c r="J39" s="1484"/>
      <c r="K39" s="1387"/>
      <c r="M39" s="1430">
        <f t="shared" si="0"/>
        <v>0</v>
      </c>
      <c r="O39" s="1470"/>
    </row>
    <row r="40" spans="1:15" ht="14.1" customHeight="1">
      <c r="A40" s="1385"/>
      <c r="B40" s="2673" t="s">
        <v>104</v>
      </c>
      <c r="C40" s="2673"/>
      <c r="D40" s="2673"/>
      <c r="E40" s="1486">
        <f>SUM(E36:E39)</f>
        <v>0</v>
      </c>
      <c r="F40" s="1487"/>
      <c r="G40" s="1488"/>
      <c r="H40" s="1489"/>
      <c r="I40" s="1489"/>
      <c r="J40" s="1489"/>
      <c r="K40" s="1387"/>
      <c r="M40" s="1430">
        <f>+G40*H40</f>
        <v>0</v>
      </c>
    </row>
    <row r="41" spans="1:15" ht="7.5" customHeight="1">
      <c r="A41" s="1385"/>
      <c r="B41" s="1389"/>
      <c r="C41" s="1389"/>
      <c r="D41" s="1389"/>
      <c r="E41" s="1389"/>
      <c r="F41" s="1389"/>
      <c r="G41" s="1389"/>
      <c r="H41" s="1389"/>
      <c r="I41" s="1449"/>
      <c r="J41" s="1449"/>
      <c r="K41" s="1387"/>
      <c r="M41" s="1430"/>
    </row>
    <row r="42" spans="1:15" ht="3.95" customHeight="1">
      <c r="A42" s="1385"/>
      <c r="B42" s="1389"/>
      <c r="C42" s="1389"/>
      <c r="D42" s="1389"/>
      <c r="E42" s="1389"/>
      <c r="F42" s="1490"/>
      <c r="G42" s="1490"/>
      <c r="H42" s="1490"/>
      <c r="I42" s="1490"/>
      <c r="J42" s="1491"/>
      <c r="K42" s="1387"/>
      <c r="M42" s="1430"/>
    </row>
    <row r="43" spans="1:15" s="1448" customFormat="1" ht="13.5" customHeight="1">
      <c r="A43" s="1439"/>
      <c r="B43" s="1394"/>
      <c r="C43" s="1394"/>
      <c r="D43" s="1394"/>
      <c r="E43" s="1453" t="s">
        <v>51</v>
      </c>
      <c r="F43" s="1492" t="s">
        <v>716</v>
      </c>
      <c r="G43" s="1493"/>
      <c r="H43" s="1493"/>
      <c r="I43" s="1494"/>
      <c r="J43" s="1495">
        <f>SUM(M36:M40)</f>
        <v>0</v>
      </c>
      <c r="K43" s="1445"/>
      <c r="M43" s="1447"/>
      <c r="O43" s="1384"/>
    </row>
    <row r="44" spans="1:15" ht="9" customHeight="1">
      <c r="A44" s="1385"/>
      <c r="B44" s="1389"/>
      <c r="C44" s="1389"/>
      <c r="D44" s="1389"/>
      <c r="E44" s="1389"/>
      <c r="F44" s="1389"/>
      <c r="G44" s="1389"/>
      <c r="H44" s="1389"/>
      <c r="I44" s="1449"/>
      <c r="J44" s="1449"/>
      <c r="K44" s="1387"/>
      <c r="M44" s="270"/>
    </row>
    <row r="45" spans="1:15" ht="13.5" customHeight="1">
      <c r="A45" s="1385"/>
      <c r="B45" s="1389"/>
      <c r="C45" s="1389"/>
      <c r="D45" s="1389"/>
      <c r="E45" s="1389"/>
      <c r="F45" s="1456" t="s">
        <v>717</v>
      </c>
      <c r="G45" s="1457"/>
      <c r="H45" s="1457"/>
      <c r="I45" s="1496"/>
      <c r="J45" s="1458">
        <f>ROUND(SUM(J36:J40),2)</f>
        <v>0</v>
      </c>
      <c r="K45" s="1387"/>
      <c r="M45" s="1451"/>
      <c r="O45" s="1465"/>
    </row>
    <row r="46" spans="1:15" s="1464" customFormat="1" ht="6" customHeight="1">
      <c r="A46" s="1459"/>
      <c r="B46" s="1399"/>
      <c r="C46" s="1399"/>
      <c r="D46" s="1399"/>
      <c r="E46" s="1399"/>
      <c r="F46" s="1460"/>
      <c r="G46" s="1460"/>
      <c r="H46" s="1460"/>
      <c r="I46" s="1497"/>
      <c r="J46" s="1462"/>
      <c r="K46" s="1463"/>
      <c r="M46" s="1498"/>
      <c r="O46" s="1465"/>
    </row>
    <row r="47" spans="1:15" s="1464" customFormat="1" ht="13.5" customHeight="1">
      <c r="A47" s="1459"/>
      <c r="B47" s="1399"/>
      <c r="C47" s="1399"/>
      <c r="D47" s="1399"/>
      <c r="E47" s="1399"/>
      <c r="F47" s="1499" t="s">
        <v>718</v>
      </c>
      <c r="G47" s="1500"/>
      <c r="H47" s="1500"/>
      <c r="I47" s="1501">
        <f>'[8]CALCULO AVALÚO (2)'!C29</f>
        <v>0.1</v>
      </c>
      <c r="J47" s="1467">
        <f>ROUND((J45*(1-I47)),2)</f>
        <v>0</v>
      </c>
      <c r="K47" s="1463"/>
      <c r="L47" s="1468" t="s">
        <v>709</v>
      </c>
      <c r="M47" s="1498"/>
    </row>
    <row r="48" spans="1:15" s="1464" customFormat="1" ht="13.5" hidden="1" customHeight="1">
      <c r="A48" s="1459"/>
      <c r="B48" s="1399"/>
      <c r="C48" s="1399"/>
      <c r="D48" s="1399"/>
      <c r="E48" s="1399"/>
      <c r="F48" s="1394"/>
      <c r="G48" s="1394"/>
      <c r="H48" s="1394"/>
      <c r="I48" s="1502"/>
      <c r="J48" s="1503"/>
      <c r="K48" s="1463"/>
      <c r="M48" s="1498"/>
      <c r="O48" s="1465"/>
    </row>
    <row r="49" spans="1:15" s="1464" customFormat="1" ht="13.5" hidden="1" customHeight="1" thickBot="1">
      <c r="A49" s="1459"/>
      <c r="B49" s="1504" t="s">
        <v>710</v>
      </c>
      <c r="C49" s="1504"/>
      <c r="D49" s="1505"/>
      <c r="E49" s="1505"/>
      <c r="F49" s="1505"/>
      <c r="G49" s="1505"/>
      <c r="H49" s="1505"/>
      <c r="I49" s="1505"/>
      <c r="J49" s="1505"/>
      <c r="K49" s="1463"/>
      <c r="M49" s="1498"/>
      <c r="O49" s="1465"/>
    </row>
    <row r="50" spans="1:15" s="1464" customFormat="1" ht="13.5" hidden="1" customHeight="1">
      <c r="A50" s="1459"/>
      <c r="B50" s="1506" t="s">
        <v>694</v>
      </c>
      <c r="C50" s="1507"/>
      <c r="D50" s="1508"/>
      <c r="E50" s="1508"/>
      <c r="F50" s="1509" t="s">
        <v>719</v>
      </c>
      <c r="G50" s="1509" t="s">
        <v>720</v>
      </c>
      <c r="H50" s="1509" t="s">
        <v>721</v>
      </c>
      <c r="I50" s="1509" t="s">
        <v>715</v>
      </c>
      <c r="J50" s="1510" t="s">
        <v>104</v>
      </c>
      <c r="K50" s="1463"/>
      <c r="M50" s="1423" t="s">
        <v>722</v>
      </c>
      <c r="O50" s="1465"/>
    </row>
    <row r="51" spans="1:15" s="1464" customFormat="1" ht="13.5" hidden="1" customHeight="1">
      <c r="A51" s="1459"/>
      <c r="B51" s="1511"/>
      <c r="C51" s="1512"/>
      <c r="D51" s="1512"/>
      <c r="E51" s="1512"/>
      <c r="F51" s="1513"/>
      <c r="G51" s="1514"/>
      <c r="H51" s="1515"/>
      <c r="I51" s="1516"/>
      <c r="J51" s="1517"/>
      <c r="K51" s="1463"/>
      <c r="M51" s="1430">
        <f>+G51*H51</f>
        <v>0</v>
      </c>
      <c r="O51" s="1384"/>
    </row>
    <row r="52" spans="1:15" s="1464" customFormat="1" ht="13.5" hidden="1" customHeight="1" thickBot="1">
      <c r="A52" s="1459"/>
      <c r="B52" s="1518"/>
      <c r="C52" s="1519"/>
      <c r="D52" s="1519"/>
      <c r="E52" s="1519"/>
      <c r="F52" s="1520"/>
      <c r="G52" s="1521"/>
      <c r="H52" s="1521"/>
      <c r="I52" s="1522"/>
      <c r="J52" s="1517"/>
      <c r="K52" s="1463"/>
      <c r="M52" s="1430">
        <f>+G52*H52</f>
        <v>0</v>
      </c>
      <c r="O52" s="1384"/>
    </row>
    <row r="53" spans="1:15" s="1464" customFormat="1" ht="13.5" hidden="1" customHeight="1" thickBot="1">
      <c r="A53" s="1459"/>
      <c r="B53" s="1523" t="s">
        <v>104</v>
      </c>
      <c r="C53" s="1524"/>
      <c r="D53" s="1524"/>
      <c r="E53" s="1524"/>
      <c r="F53" s="1525" t="s">
        <v>242</v>
      </c>
      <c r="G53" s="1526">
        <f>SUM(G51:G52)</f>
        <v>0</v>
      </c>
      <c r="H53" s="1527"/>
      <c r="I53" s="1526"/>
      <c r="J53" s="1528">
        <f>SUM(J51:J52)</f>
        <v>0</v>
      </c>
      <c r="K53" s="1463"/>
      <c r="M53" s="1430">
        <f>+G53*H53</f>
        <v>0</v>
      </c>
      <c r="O53" s="1384"/>
    </row>
    <row r="54" spans="1:15" s="1464" customFormat="1" ht="6.75" hidden="1" customHeight="1" thickBot="1">
      <c r="A54" s="1459"/>
      <c r="B54" s="1529"/>
      <c r="C54" s="1529"/>
      <c r="D54" s="1529"/>
      <c r="E54" s="1529"/>
      <c r="F54" s="1530"/>
      <c r="G54" s="1531"/>
      <c r="H54" s="1531"/>
      <c r="I54" s="1532"/>
      <c r="J54" s="1533"/>
      <c r="K54" s="1463"/>
      <c r="M54" s="1498"/>
      <c r="O54" s="1384"/>
    </row>
    <row r="55" spans="1:15" s="1464" customFormat="1" ht="13.5" hidden="1" customHeight="1" thickBot="1">
      <c r="A55" s="1459"/>
      <c r="B55" s="1529"/>
      <c r="C55" s="1529"/>
      <c r="D55" s="1529"/>
      <c r="E55" s="1529"/>
      <c r="F55" s="1534" t="s">
        <v>889</v>
      </c>
      <c r="G55" s="1535"/>
      <c r="H55" s="1535"/>
      <c r="I55" s="1535"/>
      <c r="J55" s="1536">
        <f>+G53</f>
        <v>0</v>
      </c>
      <c r="K55" s="1463"/>
      <c r="L55" s="1452" t="s">
        <v>724</v>
      </c>
      <c r="M55" s="1498"/>
    </row>
    <row r="56" spans="1:15" s="1464" customFormat="1" ht="5.25" hidden="1" customHeight="1">
      <c r="A56" s="1459"/>
      <c r="B56" s="1537"/>
      <c r="C56" s="1537"/>
      <c r="D56" s="1537"/>
      <c r="E56" s="1537"/>
      <c r="F56" s="1537"/>
      <c r="G56" s="1537"/>
      <c r="H56" s="1537"/>
      <c r="I56" s="1538"/>
      <c r="J56" s="1538"/>
      <c r="K56" s="1463"/>
      <c r="M56" s="1498"/>
      <c r="O56" s="1465"/>
    </row>
    <row r="57" spans="1:15" s="1464" customFormat="1" ht="13.5" hidden="1" customHeight="1">
      <c r="A57" s="1459"/>
      <c r="B57" s="1504"/>
      <c r="C57" s="1504"/>
      <c r="D57" s="1504"/>
      <c r="E57" s="1539"/>
      <c r="F57" s="1540" t="s">
        <v>716</v>
      </c>
      <c r="G57" s="1541"/>
      <c r="H57" s="1541"/>
      <c r="I57" s="1542"/>
      <c r="J57" s="1543">
        <f>SUM(M51:M53)</f>
        <v>0</v>
      </c>
      <c r="K57" s="1463"/>
      <c r="M57" s="1544"/>
      <c r="O57" s="1384"/>
    </row>
    <row r="58" spans="1:15" s="1464" customFormat="1" ht="4.5" hidden="1" customHeight="1">
      <c r="A58" s="1459"/>
      <c r="B58" s="1504"/>
      <c r="C58" s="1504"/>
      <c r="D58" s="1504"/>
      <c r="E58" s="1539"/>
      <c r="F58" s="1505"/>
      <c r="G58" s="1505"/>
      <c r="H58" s="1505"/>
      <c r="I58" s="1545"/>
      <c r="J58" s="1546"/>
      <c r="K58" s="1463"/>
      <c r="M58" s="1547"/>
      <c r="O58" s="1384"/>
    </row>
    <row r="59" spans="1:15" s="1464" customFormat="1" ht="13.5" hidden="1" customHeight="1">
      <c r="A59" s="1459"/>
      <c r="B59" s="1537"/>
      <c r="C59" s="1537"/>
      <c r="D59" s="1537"/>
      <c r="E59" s="1537"/>
      <c r="F59" s="1548" t="s">
        <v>717</v>
      </c>
      <c r="G59" s="1548"/>
      <c r="H59" s="1548"/>
      <c r="I59" s="1549"/>
      <c r="J59" s="1550">
        <f>SUM(J51:J52)</f>
        <v>0</v>
      </c>
      <c r="K59" s="1463"/>
      <c r="M59" s="1498"/>
      <c r="O59" s="1384"/>
    </row>
    <row r="60" spans="1:15" s="1464" customFormat="1" ht="8.25" hidden="1" customHeight="1" thickBot="1">
      <c r="A60" s="1459"/>
      <c r="B60" s="1551"/>
      <c r="C60" s="1551"/>
      <c r="D60" s="1551"/>
      <c r="E60" s="1551"/>
      <c r="F60" s="1552"/>
      <c r="G60" s="1552"/>
      <c r="H60" s="1552"/>
      <c r="I60" s="1553"/>
      <c r="J60" s="1554"/>
      <c r="K60" s="1463"/>
      <c r="M60" s="1498"/>
      <c r="O60" s="1384"/>
    </row>
    <row r="61" spans="1:15" s="1464" customFormat="1" ht="13.5" hidden="1" customHeight="1" thickBot="1">
      <c r="A61" s="1459"/>
      <c r="B61" s="1537"/>
      <c r="C61" s="1537"/>
      <c r="D61" s="1537"/>
      <c r="E61" s="1537"/>
      <c r="F61" s="1555" t="s">
        <v>725</v>
      </c>
      <c r="G61" s="1556"/>
      <c r="H61" s="1556"/>
      <c r="I61" s="1557">
        <f>+I31</f>
        <v>0.1</v>
      </c>
      <c r="J61" s="1558">
        <f>+J59*(1-I61)</f>
        <v>0</v>
      </c>
      <c r="K61" s="1463"/>
      <c r="L61" s="1468" t="s">
        <v>709</v>
      </c>
      <c r="M61" s="1498"/>
    </row>
    <row r="62" spans="1:15" s="1464" customFormat="1" ht="10.5" hidden="1" customHeight="1" thickBot="1">
      <c r="A62" s="1459"/>
      <c r="B62" s="1504" t="s">
        <v>710</v>
      </c>
      <c r="C62" s="1504"/>
      <c r="D62" s="1505"/>
      <c r="E62" s="1505"/>
      <c r="F62" s="1505"/>
      <c r="G62" s="1505"/>
      <c r="H62" s="1505"/>
      <c r="I62" s="1505"/>
      <c r="J62" s="1505"/>
      <c r="K62" s="1463"/>
      <c r="O62" s="1384"/>
    </row>
    <row r="63" spans="1:15" s="1464" customFormat="1" ht="13.5" hidden="1" customHeight="1">
      <c r="A63" s="1459"/>
      <c r="B63" s="1506" t="s">
        <v>694</v>
      </c>
      <c r="C63" s="1507"/>
      <c r="D63" s="1508"/>
      <c r="E63" s="1508"/>
      <c r="F63" s="1559" t="s">
        <v>719</v>
      </c>
      <c r="G63" s="1559" t="s">
        <v>720</v>
      </c>
      <c r="H63" s="1509" t="s">
        <v>721</v>
      </c>
      <c r="I63" s="1559" t="s">
        <v>715</v>
      </c>
      <c r="J63" s="1510" t="s">
        <v>104</v>
      </c>
      <c r="K63" s="1463"/>
      <c r="M63" s="1423" t="s">
        <v>722</v>
      </c>
      <c r="O63" s="1384"/>
    </row>
    <row r="64" spans="1:15" s="1464" customFormat="1" ht="13.5" hidden="1" customHeight="1" thickBot="1">
      <c r="A64" s="1459"/>
      <c r="B64" s="1560"/>
      <c r="C64" s="1529"/>
      <c r="D64" s="1529"/>
      <c r="E64" s="1529"/>
      <c r="F64" s="1513"/>
      <c r="G64" s="1514"/>
      <c r="H64" s="1515"/>
      <c r="I64" s="1516"/>
      <c r="J64" s="1517"/>
      <c r="K64" s="1463"/>
      <c r="M64" s="1561">
        <f>+G64*H64</f>
        <v>0</v>
      </c>
      <c r="O64" s="1465"/>
    </row>
    <row r="65" spans="1:15" s="1464" customFormat="1" ht="13.5" hidden="1" customHeight="1" thickBot="1">
      <c r="A65" s="1459"/>
      <c r="B65" s="1523" t="s">
        <v>104</v>
      </c>
      <c r="C65" s="1524"/>
      <c r="D65" s="1524"/>
      <c r="E65" s="1524"/>
      <c r="F65" s="1525" t="s">
        <v>435</v>
      </c>
      <c r="G65" s="1526">
        <f>SUM(G64)</f>
        <v>0</v>
      </c>
      <c r="H65" s="1527"/>
      <c r="I65" s="1526"/>
      <c r="J65" s="1562"/>
      <c r="K65" s="1463"/>
      <c r="M65" s="1498"/>
      <c r="O65" s="1384"/>
    </row>
    <row r="66" spans="1:15" s="1464" customFormat="1" ht="7.5" hidden="1" customHeight="1" thickBot="1">
      <c r="A66" s="1459"/>
      <c r="B66" s="1529"/>
      <c r="C66" s="1529"/>
      <c r="D66" s="1529"/>
      <c r="E66" s="1529"/>
      <c r="F66" s="1530"/>
      <c r="G66" s="1531"/>
      <c r="H66" s="1531"/>
      <c r="I66" s="1532"/>
      <c r="J66" s="1563"/>
      <c r="K66" s="1463"/>
      <c r="M66" s="1564"/>
      <c r="O66" s="1465"/>
    </row>
    <row r="67" spans="1:15" s="1464" customFormat="1" ht="13.5" hidden="1" customHeight="1" thickBot="1">
      <c r="A67" s="1459"/>
      <c r="B67" s="1529"/>
      <c r="C67" s="1529"/>
      <c r="D67" s="1529"/>
      <c r="E67" s="1529"/>
      <c r="F67" s="1534" t="s">
        <v>890</v>
      </c>
      <c r="G67" s="1535"/>
      <c r="H67" s="1535"/>
      <c r="I67" s="1535"/>
      <c r="J67" s="1565">
        <f>+G65</f>
        <v>0</v>
      </c>
      <c r="K67" s="1463"/>
      <c r="L67" s="1452" t="s">
        <v>727</v>
      </c>
      <c r="M67" s="1564"/>
    </row>
    <row r="68" spans="1:15" s="1464" customFormat="1" ht="6.75" hidden="1" customHeight="1">
      <c r="A68" s="1459"/>
      <c r="B68" s="1537"/>
      <c r="C68" s="1537"/>
      <c r="D68" s="1537"/>
      <c r="E68" s="1537"/>
      <c r="F68" s="1537"/>
      <c r="G68" s="1537"/>
      <c r="H68" s="1537"/>
      <c r="I68" s="1538"/>
      <c r="J68" s="1538"/>
      <c r="K68" s="1463"/>
      <c r="M68" s="1564"/>
      <c r="O68" s="1465"/>
    </row>
    <row r="69" spans="1:15" s="1464" customFormat="1" ht="13.5" hidden="1" customHeight="1">
      <c r="A69" s="1459"/>
      <c r="B69" s="1504"/>
      <c r="C69" s="1504"/>
      <c r="D69" s="1504"/>
      <c r="E69" s="1539"/>
      <c r="F69" s="1540" t="s">
        <v>716</v>
      </c>
      <c r="G69" s="1541"/>
      <c r="H69" s="1541"/>
      <c r="I69" s="1542"/>
      <c r="J69" s="1566">
        <f>SUM(M64)</f>
        <v>0</v>
      </c>
      <c r="K69" s="1463"/>
      <c r="M69" s="1564"/>
      <c r="O69" s="1384"/>
    </row>
    <row r="70" spans="1:15" s="1464" customFormat="1" ht="6" hidden="1" customHeight="1">
      <c r="A70" s="1459"/>
      <c r="B70" s="1504"/>
      <c r="C70" s="1504"/>
      <c r="D70" s="1504"/>
      <c r="E70" s="1539"/>
      <c r="F70" s="1505"/>
      <c r="G70" s="1505"/>
      <c r="H70" s="1505"/>
      <c r="I70" s="1545"/>
      <c r="J70" s="1546"/>
      <c r="K70" s="1463"/>
      <c r="M70" s="1564"/>
      <c r="O70" s="1384"/>
    </row>
    <row r="71" spans="1:15" s="1464" customFormat="1" ht="13.5" hidden="1" customHeight="1">
      <c r="A71" s="1459"/>
      <c r="B71" s="1537"/>
      <c r="C71" s="1537"/>
      <c r="D71" s="1537"/>
      <c r="E71" s="1537"/>
      <c r="F71" s="1548" t="s">
        <v>717</v>
      </c>
      <c r="G71" s="1548"/>
      <c r="H71" s="1548"/>
      <c r="I71" s="1549"/>
      <c r="J71" s="1550">
        <f>SUM(J64)</f>
        <v>0</v>
      </c>
      <c r="K71" s="1463"/>
      <c r="M71" s="1564"/>
      <c r="O71" s="1384"/>
    </row>
    <row r="72" spans="1:15" s="1464" customFormat="1" ht="5.25" hidden="1" customHeight="1" thickBot="1">
      <c r="A72" s="1459"/>
      <c r="B72" s="1537"/>
      <c r="C72" s="1537"/>
      <c r="D72" s="1537"/>
      <c r="E72" s="1537"/>
      <c r="F72" s="1552"/>
      <c r="G72" s="1552"/>
      <c r="H72" s="1552"/>
      <c r="I72" s="1553"/>
      <c r="J72" s="1554"/>
      <c r="K72" s="1463"/>
      <c r="M72" s="1564"/>
      <c r="O72" s="1384"/>
    </row>
    <row r="73" spans="1:15" s="1464" customFormat="1" ht="12" customHeight="1">
      <c r="A73" s="1459"/>
      <c r="B73" s="1537"/>
      <c r="C73" s="1537"/>
      <c r="D73" s="1537"/>
      <c r="E73" s="1537"/>
      <c r="F73" s="1552"/>
      <c r="G73" s="1552"/>
      <c r="H73" s="1552"/>
      <c r="I73" s="1567"/>
      <c r="J73" s="1462"/>
      <c r="K73" s="1463"/>
      <c r="L73" s="1452" t="s">
        <v>728</v>
      </c>
      <c r="M73" s="1564"/>
    </row>
    <row r="74" spans="1:15" ht="16.5" customHeight="1">
      <c r="A74" s="1385"/>
      <c r="B74" s="1471" t="s">
        <v>729</v>
      </c>
      <c r="C74" s="1471"/>
      <c r="D74" s="1472"/>
      <c r="E74" s="1472"/>
      <c r="F74" s="1472"/>
      <c r="G74" s="1472"/>
      <c r="H74" s="1472"/>
      <c r="I74" s="1472"/>
      <c r="J74" s="1472"/>
      <c r="K74" s="1387"/>
    </row>
    <row r="75" spans="1:15" ht="9" customHeight="1">
      <c r="A75" s="1385"/>
      <c r="B75" s="1394"/>
      <c r="C75" s="1394"/>
      <c r="D75" s="1389"/>
      <c r="E75" s="1389"/>
      <c r="F75" s="1389"/>
      <c r="G75" s="1389"/>
      <c r="H75" s="1389"/>
      <c r="I75" s="1389"/>
      <c r="J75" s="1389"/>
      <c r="K75" s="1387"/>
    </row>
    <row r="76" spans="1:15" ht="12" customHeight="1">
      <c r="A76" s="1385"/>
      <c r="B76" s="1394"/>
      <c r="C76" s="1394"/>
      <c r="D76" s="1499" t="s">
        <v>730</v>
      </c>
      <c r="E76" s="1493"/>
      <c r="F76" s="1568"/>
      <c r="G76" s="2703"/>
      <c r="H76" s="2704"/>
      <c r="I76" s="1389"/>
      <c r="J76" s="1389"/>
      <c r="K76" s="1387"/>
    </row>
    <row r="77" spans="1:15" ht="12.75" customHeight="1">
      <c r="A77" s="1385"/>
      <c r="B77" s="1394"/>
      <c r="C77" s="1389"/>
      <c r="D77" s="1499" t="s">
        <v>731</v>
      </c>
      <c r="E77" s="1500"/>
      <c r="F77" s="1569"/>
      <c r="G77" s="2698"/>
      <c r="H77" s="2699"/>
      <c r="I77" s="1389"/>
      <c r="J77" s="1389"/>
      <c r="K77" s="1387"/>
    </row>
    <row r="78" spans="1:15" ht="9.75" customHeight="1">
      <c r="A78" s="1385"/>
      <c r="B78" s="1394"/>
      <c r="C78" s="1389"/>
      <c r="D78" s="1394"/>
      <c r="E78" s="1394"/>
      <c r="F78" s="1389"/>
      <c r="G78" s="1389"/>
      <c r="H78" s="1389"/>
      <c r="I78" s="1389"/>
      <c r="J78" s="1389"/>
      <c r="K78" s="1387"/>
    </row>
    <row r="79" spans="1:15" ht="13.5" customHeight="1">
      <c r="A79" s="1385"/>
      <c r="B79" s="1389"/>
      <c r="C79" s="1389"/>
      <c r="D79" s="1389"/>
      <c r="E79" s="1389"/>
      <c r="F79" s="1456" t="s">
        <v>732</v>
      </c>
      <c r="G79" s="1457"/>
      <c r="H79" s="1457"/>
      <c r="I79" s="1457"/>
      <c r="J79" s="1570">
        <f>G76*G77</f>
        <v>0</v>
      </c>
      <c r="K79" s="1387"/>
      <c r="L79" s="1571"/>
    </row>
    <row r="80" spans="1:15" s="1464" customFormat="1" ht="7.5" customHeight="1">
      <c r="A80" s="1459"/>
      <c r="B80" s="1399"/>
      <c r="C80" s="1399"/>
      <c r="D80" s="1399"/>
      <c r="E80" s="1399"/>
      <c r="F80" s="1460"/>
      <c r="G80" s="1460"/>
      <c r="H80" s="1460"/>
      <c r="I80" s="1460"/>
      <c r="J80" s="1462"/>
      <c r="K80" s="1463"/>
      <c r="O80" s="1384"/>
    </row>
    <row r="81" spans="1:16">
      <c r="A81" s="1385"/>
      <c r="B81" s="1394"/>
      <c r="C81" s="1389"/>
      <c r="D81" s="1394"/>
      <c r="E81" s="1394"/>
      <c r="F81" s="1572" t="s">
        <v>733</v>
      </c>
      <c r="G81" s="1573"/>
      <c r="H81" s="1573"/>
      <c r="I81" s="1466">
        <f>G89</f>
        <v>0.1</v>
      </c>
      <c r="J81" s="1467">
        <f>ROUND((J79*(1-G89)),2)</f>
        <v>0</v>
      </c>
      <c r="K81" s="1387"/>
      <c r="L81" s="1452" t="s">
        <v>734</v>
      </c>
    </row>
    <row r="82" spans="1:16">
      <c r="A82" s="1385"/>
      <c r="B82" s="1394"/>
      <c r="C82" s="1389"/>
      <c r="D82" s="1394"/>
      <c r="E82" s="1394"/>
      <c r="F82" s="1460"/>
      <c r="G82" s="1460"/>
      <c r="H82" s="1460"/>
      <c r="I82" s="1574"/>
      <c r="J82" s="1462"/>
      <c r="K82" s="1387"/>
      <c r="L82" s="1452"/>
    </row>
    <row r="83" spans="1:16">
      <c r="A83" s="1385"/>
      <c r="B83" s="1420" t="s">
        <v>735</v>
      </c>
      <c r="C83" s="1421"/>
      <c r="D83" s="1420"/>
      <c r="E83" s="1420"/>
      <c r="F83" s="1421"/>
      <c r="G83" s="1421"/>
      <c r="H83" s="1421"/>
      <c r="I83" s="1421"/>
      <c r="J83" s="1421"/>
      <c r="K83" s="1575"/>
    </row>
    <row r="84" spans="1:16" ht="13.5" customHeight="1">
      <c r="A84" s="1385"/>
      <c r="B84" s="2700" t="s">
        <v>736</v>
      </c>
      <c r="C84" s="2700"/>
      <c r="D84" s="2700"/>
      <c r="E84" s="2700"/>
      <c r="F84" s="1576" t="s">
        <v>737</v>
      </c>
      <c r="G84" s="1577">
        <f>+J29</f>
        <v>834</v>
      </c>
      <c r="H84" s="1389"/>
      <c r="I84" s="2701"/>
      <c r="J84" s="2701"/>
      <c r="K84" s="1387"/>
      <c r="L84" s="1383" t="s">
        <v>738</v>
      </c>
      <c r="O84" s="1578">
        <v>16120</v>
      </c>
    </row>
    <row r="85" spans="1:16" ht="13.5" customHeight="1">
      <c r="A85" s="1385"/>
      <c r="B85" s="2700" t="s">
        <v>739</v>
      </c>
      <c r="C85" s="2700"/>
      <c r="D85" s="2700"/>
      <c r="E85" s="2700"/>
      <c r="F85" s="1576" t="s">
        <v>737</v>
      </c>
      <c r="G85" s="1577">
        <f>+J45+J59+J71</f>
        <v>0</v>
      </c>
      <c r="H85" s="1389"/>
      <c r="I85" s="2702"/>
      <c r="J85" s="2702"/>
      <c r="K85" s="1387"/>
      <c r="L85" s="1383" t="s">
        <v>740</v>
      </c>
      <c r="O85" s="1578">
        <v>205520.9</v>
      </c>
    </row>
    <row r="86" spans="1:16" ht="13.5" customHeight="1">
      <c r="A86" s="1385"/>
      <c r="B86" s="2700" t="s">
        <v>729</v>
      </c>
      <c r="C86" s="2700"/>
      <c r="D86" s="2700"/>
      <c r="E86" s="2700"/>
      <c r="F86" s="1576" t="s">
        <v>737</v>
      </c>
      <c r="G86" s="1577">
        <f>+J79</f>
        <v>0</v>
      </c>
      <c r="H86" s="1389"/>
      <c r="I86" s="2702"/>
      <c r="J86" s="2702"/>
      <c r="K86" s="1387"/>
      <c r="L86" s="1383" t="s">
        <v>741</v>
      </c>
      <c r="O86" s="1578">
        <v>4755.47</v>
      </c>
      <c r="P86" s="1579">
        <f>+O86+O87</f>
        <v>16981.97</v>
      </c>
    </row>
    <row r="87" spans="1:16">
      <c r="A87" s="1385"/>
      <c r="B87" s="2678" t="s">
        <v>742</v>
      </c>
      <c r="C87" s="2678"/>
      <c r="D87" s="2678"/>
      <c r="E87" s="2678"/>
      <c r="F87" s="1580" t="s">
        <v>737</v>
      </c>
      <c r="G87" s="1994">
        <f>SUM(G84:G86)</f>
        <v>834</v>
      </c>
      <c r="H87" s="1581"/>
      <c r="I87" s="2679"/>
      <c r="J87" s="2679"/>
      <c r="K87" s="1387"/>
      <c r="L87" s="1383" t="s">
        <v>743</v>
      </c>
      <c r="O87" s="1578">
        <v>12226.5</v>
      </c>
    </row>
    <row r="88" spans="1:16" ht="15.75" hidden="1" customHeight="1">
      <c r="A88" s="1385"/>
      <c r="B88" s="2680" t="s">
        <v>744</v>
      </c>
      <c r="C88" s="2681"/>
      <c r="D88" s="2681"/>
      <c r="E88" s="2682"/>
      <c r="F88" s="1582" t="s">
        <v>737</v>
      </c>
      <c r="G88" s="1583">
        <f>'[8]CALCULO AVALÚO (2)'!D20</f>
        <v>122623.50885109068</v>
      </c>
      <c r="H88" s="1581"/>
      <c r="I88" s="2679"/>
      <c r="J88" s="2679"/>
      <c r="K88" s="1387"/>
      <c r="L88" s="1584" t="s">
        <v>745</v>
      </c>
      <c r="O88" s="1585"/>
    </row>
    <row r="89" spans="1:16">
      <c r="A89" s="1385"/>
      <c r="B89" s="2683" t="s">
        <v>746</v>
      </c>
      <c r="C89" s="2684"/>
      <c r="D89" s="2684"/>
      <c r="E89" s="2684"/>
      <c r="F89" s="2685"/>
      <c r="G89" s="1586">
        <f>'[8]CALCULO AVALÚO (2)'!C29</f>
        <v>0.1</v>
      </c>
      <c r="H89" s="1389"/>
      <c r="I89" s="2686"/>
      <c r="J89" s="2686"/>
      <c r="K89" s="1387"/>
      <c r="L89" s="1584" t="s">
        <v>747</v>
      </c>
    </row>
    <row r="90" spans="1:16" ht="3.95" customHeight="1">
      <c r="A90" s="1385"/>
      <c r="B90" s="2687"/>
      <c r="C90" s="2688"/>
      <c r="D90" s="2688"/>
      <c r="E90" s="2688"/>
      <c r="F90" s="2688"/>
      <c r="G90" s="2689"/>
      <c r="H90" s="1389"/>
      <c r="I90" s="2686"/>
      <c r="J90" s="2686"/>
      <c r="K90" s="1387"/>
      <c r="L90" s="1585"/>
    </row>
    <row r="91" spans="1:16" ht="13.5" customHeight="1">
      <c r="A91" s="1385"/>
      <c r="B91" s="2680" t="s">
        <v>748</v>
      </c>
      <c r="C91" s="2681"/>
      <c r="D91" s="2681"/>
      <c r="E91" s="2682"/>
      <c r="F91" s="1587"/>
      <c r="G91" s="1995">
        <f>+J31+J47+J81</f>
        <v>750.6</v>
      </c>
      <c r="H91" s="1588"/>
      <c r="I91" s="2686"/>
      <c r="J91" s="2686"/>
      <c r="K91" s="1387"/>
      <c r="L91" s="1584" t="s">
        <v>749</v>
      </c>
    </row>
    <row r="92" spans="1:16" ht="3.95" customHeight="1">
      <c r="A92" s="1385"/>
      <c r="B92" s="2687"/>
      <c r="C92" s="2688"/>
      <c r="D92" s="2688"/>
      <c r="E92" s="2688"/>
      <c r="F92" s="2688"/>
      <c r="G92" s="2689"/>
      <c r="H92" s="1389"/>
      <c r="I92" s="2690"/>
      <c r="J92" s="2690"/>
      <c r="K92" s="1387"/>
      <c r="L92" s="1384"/>
    </row>
    <row r="93" spans="1:16" ht="13.5" customHeight="1">
      <c r="A93" s="1385"/>
      <c r="B93" s="2691" t="s">
        <v>750</v>
      </c>
      <c r="C93" s="2691"/>
      <c r="D93" s="2691"/>
      <c r="E93" s="2691"/>
      <c r="F93" s="1589" t="s">
        <v>751</v>
      </c>
      <c r="G93" s="1590"/>
      <c r="H93" s="1389"/>
      <c r="I93" s="2690"/>
      <c r="J93" s="2690"/>
      <c r="K93" s="1387"/>
      <c r="L93" s="1591" t="s">
        <v>752</v>
      </c>
    </row>
    <row r="94" spans="1:16" ht="5.25" customHeight="1">
      <c r="A94" s="1385"/>
      <c r="B94" s="1460"/>
      <c r="C94" s="1399"/>
      <c r="D94" s="1460"/>
      <c r="E94" s="1460"/>
      <c r="F94" s="1399"/>
      <c r="G94" s="1399"/>
      <c r="H94" s="1386"/>
      <c r="I94" s="2692"/>
      <c r="J94" s="2692"/>
      <c r="K94" s="1387"/>
      <c r="O94" s="1592"/>
    </row>
    <row r="95" spans="1:16" ht="14.45" hidden="1" customHeight="1" thickBot="1">
      <c r="A95" s="1385"/>
      <c r="B95" s="2693" t="s">
        <v>753</v>
      </c>
      <c r="C95" s="2694"/>
      <c r="D95" s="2694"/>
      <c r="E95" s="2694"/>
      <c r="F95" s="1593" t="s">
        <v>751</v>
      </c>
      <c r="G95" s="1594">
        <v>154979.55000000002</v>
      </c>
      <c r="H95" s="1386"/>
      <c r="I95" s="2692"/>
      <c r="J95" s="2692"/>
      <c r="K95" s="1387"/>
      <c r="O95" s="1592"/>
    </row>
    <row r="96" spans="1:16" ht="5.25" customHeight="1">
      <c r="A96" s="1385"/>
      <c r="B96" s="1461"/>
      <c r="C96" s="1461"/>
      <c r="D96" s="1461"/>
      <c r="E96" s="1461"/>
      <c r="F96" s="1462"/>
      <c r="G96" s="1595"/>
      <c r="H96" s="1386"/>
      <c r="I96" s="2692"/>
      <c r="J96" s="2692"/>
      <c r="K96" s="1387"/>
      <c r="O96" s="1592"/>
    </row>
    <row r="97" spans="1:15" hidden="1">
      <c r="A97" s="1385"/>
      <c r="B97" s="1461"/>
      <c r="C97" s="1461"/>
      <c r="D97" s="1461"/>
      <c r="E97" s="1461"/>
      <c r="F97" s="1462"/>
      <c r="G97" s="1595"/>
      <c r="H97" s="1386"/>
      <c r="I97" s="1596"/>
      <c r="J97" s="1596"/>
      <c r="K97" s="1387"/>
      <c r="O97" s="1592"/>
    </row>
    <row r="98" spans="1:15" ht="12" customHeight="1">
      <c r="A98" s="1385"/>
      <c r="B98" s="1597" t="s">
        <v>754</v>
      </c>
      <c r="C98" s="1597"/>
      <c r="D98" s="1598"/>
      <c r="E98" s="1598"/>
      <c r="F98" s="1598"/>
      <c r="G98" s="2697"/>
      <c r="H98" s="2697"/>
      <c r="I98" s="2697"/>
      <c r="J98" s="1599"/>
      <c r="K98" s="1387"/>
      <c r="O98" s="1600"/>
    </row>
    <row r="99" spans="1:15" ht="6.75" customHeight="1">
      <c r="A99" s="1385"/>
      <c r="B99" s="1394"/>
      <c r="C99" s="1389"/>
      <c r="D99" s="1386"/>
      <c r="E99" s="1386"/>
      <c r="F99" s="1386"/>
      <c r="G99" s="1601"/>
      <c r="H99" s="1599"/>
      <c r="I99" s="1599"/>
      <c r="J99" s="1599"/>
      <c r="K99" s="1387"/>
    </row>
    <row r="100" spans="1:15" ht="12" customHeight="1">
      <c r="A100" s="1385"/>
      <c r="B100" s="1597" t="s">
        <v>757</v>
      </c>
      <c r="C100" s="1602"/>
      <c r="D100" s="1603"/>
      <c r="E100" s="1603"/>
      <c r="F100" s="1603"/>
      <c r="G100" s="2677"/>
      <c r="H100" s="2677"/>
      <c r="I100" s="2677"/>
      <c r="J100" s="1599"/>
      <c r="K100" s="1387"/>
    </row>
    <row r="101" spans="1:15" ht="6.75" customHeight="1">
      <c r="A101" s="1385"/>
      <c r="B101" s="1394"/>
      <c r="C101" s="1389"/>
      <c r="D101" s="1386"/>
      <c r="E101" s="1386"/>
      <c r="F101" s="1386"/>
      <c r="G101" s="1599"/>
      <c r="H101" s="1599"/>
      <c r="I101" s="1599"/>
      <c r="J101" s="1599"/>
      <c r="K101" s="1387"/>
    </row>
    <row r="102" spans="1:15" ht="12" customHeight="1">
      <c r="A102" s="1385"/>
      <c r="B102" s="1597" t="s">
        <v>760</v>
      </c>
      <c r="C102" s="1602"/>
      <c r="D102" s="1603"/>
      <c r="E102" s="1603"/>
      <c r="F102" s="1605"/>
      <c r="G102" s="2677"/>
      <c r="H102" s="2677"/>
      <c r="I102" s="2677"/>
      <c r="J102" s="1599"/>
      <c r="K102" s="1387"/>
    </row>
    <row r="103" spans="1:15" ht="6.75" customHeight="1">
      <c r="A103" s="1385"/>
      <c r="B103" s="1460"/>
      <c r="C103" s="1399"/>
      <c r="D103" s="1606"/>
      <c r="E103" s="1606"/>
      <c r="F103" s="1607"/>
      <c r="G103" s="1599"/>
      <c r="H103" s="1599"/>
      <c r="I103" s="1599"/>
      <c r="J103" s="1599"/>
      <c r="K103" s="1387"/>
    </row>
    <row r="104" spans="1:15" ht="12" customHeight="1">
      <c r="A104" s="1385"/>
      <c r="B104" s="1597" t="s">
        <v>763</v>
      </c>
      <c r="C104" s="1597"/>
      <c r="D104" s="1603"/>
      <c r="E104" s="1603"/>
      <c r="F104" s="1608"/>
      <c r="G104" s="2677"/>
      <c r="H104" s="2677"/>
      <c r="I104" s="2677"/>
      <c r="J104" s="2677"/>
      <c r="K104" s="1387"/>
    </row>
    <row r="105" spans="1:15" ht="15.75" customHeight="1">
      <c r="A105" s="1385"/>
      <c r="B105" s="1389"/>
      <c r="C105" s="1389"/>
      <c r="D105" s="1386"/>
      <c r="E105" s="1386"/>
      <c r="F105" s="1386"/>
      <c r="G105" s="1609"/>
      <c r="H105" s="1609"/>
      <c r="I105" s="1609"/>
      <c r="J105" s="1609"/>
      <c r="K105" s="1387"/>
    </row>
    <row r="106" spans="1:15" s="1386" customFormat="1">
      <c r="A106" s="1385"/>
      <c r="B106" s="1610" t="s">
        <v>768</v>
      </c>
      <c r="C106" s="1611"/>
      <c r="D106" s="1612"/>
      <c r="E106" s="1612"/>
      <c r="F106" s="1611"/>
      <c r="G106" s="1611"/>
      <c r="H106" s="1611"/>
      <c r="I106" s="1611"/>
      <c r="J106" s="1613"/>
      <c r="K106" s="1387"/>
      <c r="O106" s="1384"/>
    </row>
    <row r="107" spans="1:15" s="1386" customFormat="1">
      <c r="A107" s="1385"/>
      <c r="B107" s="1614"/>
      <c r="C107" s="1389"/>
      <c r="D107" s="1394"/>
      <c r="E107" s="1394"/>
      <c r="F107" s="1389"/>
      <c r="H107" s="1615"/>
      <c r="I107" s="1615"/>
      <c r="J107" s="1616"/>
      <c r="K107" s="1387"/>
      <c r="O107" s="1384"/>
    </row>
    <row r="108" spans="1:15" s="1386" customFormat="1" ht="48" customHeight="1" thickBot="1">
      <c r="A108" s="1385"/>
      <c r="B108" s="1617"/>
      <c r="C108" s="1618"/>
      <c r="D108" s="1619"/>
      <c r="E108" s="1619"/>
      <c r="F108" s="1389"/>
      <c r="G108" s="1620"/>
      <c r="H108" s="1620"/>
      <c r="I108" s="1620"/>
      <c r="J108" s="1616"/>
      <c r="K108" s="1387"/>
      <c r="O108" s="1384"/>
    </row>
    <row r="109" spans="1:15">
      <c r="A109" s="1385"/>
      <c r="B109" s="1621"/>
      <c r="C109" s="1389"/>
      <c r="D109" s="1453" t="s">
        <v>769</v>
      </c>
      <c r="E109" s="1599"/>
      <c r="F109" s="1389"/>
      <c r="G109" s="1622"/>
      <c r="H109" s="1453" t="s">
        <v>228</v>
      </c>
      <c r="I109" s="1622"/>
      <c r="J109" s="1623"/>
      <c r="K109" s="1624"/>
      <c r="L109" s="1625"/>
    </row>
    <row r="110" spans="1:15" ht="14.25" customHeight="1">
      <c r="A110" s="1385"/>
      <c r="B110" s="1626"/>
      <c r="C110" s="1599"/>
      <c r="D110" s="2676"/>
      <c r="E110" s="2676"/>
      <c r="F110" s="1389"/>
      <c r="G110" s="1622"/>
      <c r="H110" s="1627"/>
      <c r="I110" s="1389"/>
      <c r="J110" s="1623"/>
      <c r="K110" s="1628"/>
      <c r="L110" s="1629"/>
    </row>
    <row r="111" spans="1:15" ht="11.25" customHeight="1">
      <c r="A111" s="1385"/>
      <c r="B111" s="1630"/>
      <c r="C111" s="1631"/>
      <c r="D111" s="1632"/>
      <c r="E111" s="1631"/>
      <c r="F111" s="1633"/>
      <c r="G111" s="1634"/>
      <c r="H111" s="1632"/>
      <c r="I111" s="1633"/>
      <c r="J111" s="1635"/>
      <c r="K111" s="1628"/>
      <c r="L111" s="1629"/>
      <c r="O111" s="1636"/>
    </row>
    <row r="112" spans="1:15">
      <c r="A112" s="1637"/>
      <c r="B112" s="1638"/>
      <c r="C112" s="1639"/>
      <c r="D112" s="1639"/>
      <c r="E112" s="1639"/>
      <c r="F112" s="1639"/>
      <c r="G112" s="1640"/>
      <c r="H112" s="1641"/>
      <c r="I112" s="1640"/>
      <c r="J112" s="1641"/>
      <c r="K112" s="1642"/>
    </row>
    <row r="113" spans="2:10">
      <c r="B113" s="1643"/>
      <c r="C113" s="1386"/>
      <c r="D113" s="1643"/>
      <c r="E113" s="1643"/>
      <c r="F113" s="1386"/>
      <c r="G113" s="1386"/>
      <c r="H113" s="1386"/>
      <c r="I113" s="1386"/>
      <c r="J113" s="1386"/>
    </row>
    <row r="114" spans="2:10">
      <c r="B114" s="1643"/>
      <c r="C114" s="1386"/>
      <c r="D114" s="1643"/>
      <c r="E114" s="1643"/>
      <c r="F114" s="1386"/>
      <c r="G114" s="1386"/>
      <c r="H114" s="1386"/>
      <c r="I114" s="1386"/>
      <c r="J114" s="1386"/>
    </row>
    <row r="115" spans="2:10">
      <c r="B115" s="1643"/>
      <c r="C115" s="1386"/>
      <c r="D115" s="1643"/>
      <c r="E115" s="1643"/>
      <c r="F115" s="1386"/>
      <c r="G115" s="1386"/>
      <c r="H115" s="1386"/>
      <c r="I115" s="1386"/>
      <c r="J115" s="1386"/>
    </row>
    <row r="116" spans="2:10">
      <c r="B116" s="1643"/>
      <c r="C116" s="1386"/>
      <c r="D116" s="1643"/>
      <c r="E116" s="1643"/>
      <c r="F116" s="1386"/>
      <c r="G116" s="1386"/>
      <c r="H116" s="1386"/>
      <c r="I116" s="1386"/>
      <c r="J116" s="1386"/>
    </row>
    <row r="117" spans="2:10">
      <c r="B117" s="1643"/>
      <c r="C117" s="1386"/>
      <c r="D117" s="1643"/>
      <c r="E117" s="1643"/>
      <c r="F117" s="1386"/>
      <c r="G117" s="1386"/>
      <c r="H117" s="1386"/>
      <c r="I117" s="1386"/>
      <c r="J117" s="1386"/>
    </row>
    <row r="118" spans="2:10">
      <c r="B118" s="1643"/>
      <c r="C118" s="1386"/>
      <c r="D118" s="1643"/>
      <c r="E118" s="1643"/>
      <c r="F118" s="1386"/>
      <c r="G118" s="1386"/>
      <c r="H118" s="1386"/>
      <c r="I118" s="1386"/>
      <c r="J118" s="1386"/>
    </row>
    <row r="119" spans="2:10">
      <c r="B119" s="1643"/>
      <c r="C119" s="1386"/>
      <c r="D119" s="1643"/>
      <c r="E119" s="1643"/>
      <c r="F119" s="1386"/>
      <c r="G119" s="1386"/>
      <c r="H119" s="1386"/>
      <c r="I119" s="1386"/>
      <c r="J119" s="1386"/>
    </row>
    <row r="120" spans="2:10">
      <c r="B120" s="1643"/>
      <c r="C120" s="1386"/>
      <c r="D120" s="1643"/>
      <c r="E120" s="1643"/>
      <c r="F120" s="1386"/>
      <c r="G120" s="1386"/>
      <c r="H120" s="1386"/>
      <c r="I120" s="1386"/>
      <c r="J120" s="1386"/>
    </row>
    <row r="121" spans="2:10">
      <c r="B121" s="1643"/>
      <c r="C121" s="1386"/>
      <c r="D121" s="1643"/>
      <c r="E121" s="1643"/>
      <c r="F121" s="1386"/>
      <c r="G121" s="1386"/>
      <c r="H121" s="1386"/>
      <c r="I121" s="1386"/>
      <c r="J121" s="1386"/>
    </row>
  </sheetData>
  <mergeCells count="52">
    <mergeCell ref="I2:J2"/>
    <mergeCell ref="G98:I98"/>
    <mergeCell ref="G77:H77"/>
    <mergeCell ref="B84:E84"/>
    <mergeCell ref="I84:J84"/>
    <mergeCell ref="B85:E85"/>
    <mergeCell ref="I85:J86"/>
    <mergeCell ref="B86:E86"/>
    <mergeCell ref="G76:H76"/>
    <mergeCell ref="B20:D20"/>
    <mergeCell ref="B21:D21"/>
    <mergeCell ref="B22:D22"/>
    <mergeCell ref="F27:I27"/>
    <mergeCell ref="F31:H31"/>
    <mergeCell ref="B35:D35"/>
    <mergeCell ref="B36:D36"/>
    <mergeCell ref="D110:E110"/>
    <mergeCell ref="G102:I102"/>
    <mergeCell ref="G104:J104"/>
    <mergeCell ref="B87:E87"/>
    <mergeCell ref="I87:J88"/>
    <mergeCell ref="B88:E88"/>
    <mergeCell ref="B89:F89"/>
    <mergeCell ref="I89:J91"/>
    <mergeCell ref="B90:G90"/>
    <mergeCell ref="B91:E91"/>
    <mergeCell ref="G100:I100"/>
    <mergeCell ref="B92:G92"/>
    <mergeCell ref="I92:J93"/>
    <mergeCell ref="B93:E93"/>
    <mergeCell ref="I94:J96"/>
    <mergeCell ref="B95:E95"/>
    <mergeCell ref="B37:D37"/>
    <mergeCell ref="B38:D38"/>
    <mergeCell ref="B39:D39"/>
    <mergeCell ref="B40:D40"/>
    <mergeCell ref="B12:D12"/>
    <mergeCell ref="B13:D13"/>
    <mergeCell ref="B14:D14"/>
    <mergeCell ref="B15:D15"/>
    <mergeCell ref="B4:J4"/>
    <mergeCell ref="B6:E6"/>
    <mergeCell ref="F6:J6"/>
    <mergeCell ref="B7:E7"/>
    <mergeCell ref="B10:D10"/>
    <mergeCell ref="E14:H14"/>
    <mergeCell ref="E15:H15"/>
    <mergeCell ref="B11:D11"/>
    <mergeCell ref="E10:H10"/>
    <mergeCell ref="E11:H11"/>
    <mergeCell ref="E12:H12"/>
    <mergeCell ref="E13:H13"/>
  </mergeCells>
  <printOptions horizontalCentered="1"/>
  <pageMargins left="0.39370078740157483" right="0.39370078740157483" top="0.98425196850393704" bottom="0.59055118110236227" header="0.31496062992125984" footer="0"/>
  <pageSetup paperSize="9" scale="69" orientation="portrait" r:id="rId1"/>
  <headerFooter alignWithMargins="0">
    <oddHeader>&amp;L&amp;G</oddHeader>
    <oddFooter>&amp;C&amp;F&amp;RPág. 6</oddFooter>
  </headerFooter>
  <drawing r:id="rId2"/>
  <legacyDrawing r:id="rId3"/>
  <legacyDrawingHF r:id="rId4"/>
  <controls>
    <mc:AlternateContent xmlns:mc="http://schemas.openxmlformats.org/markup-compatibility/2006">
      <mc:Choice Requires="x14">
        <control shapeId="66581" r:id="rId5" name="OptionButton3">
          <controlPr defaultSize="0" autoLine="0" r:id="rId6">
            <anchor moveWithCells="1">
              <from>
                <xdr:col>6</xdr:col>
                <xdr:colOff>428625</xdr:colOff>
                <xdr:row>46</xdr:row>
                <xdr:rowOff>123825</xdr:rowOff>
              </from>
              <to>
                <xdr:col>6</xdr:col>
                <xdr:colOff>561975</xdr:colOff>
                <xdr:row>72</xdr:row>
                <xdr:rowOff>95250</xdr:rowOff>
              </to>
            </anchor>
          </controlPr>
        </control>
      </mc:Choice>
      <mc:Fallback>
        <control shapeId="66581" r:id="rId5" name="OptionButton3"/>
      </mc:Fallback>
    </mc:AlternateContent>
    <mc:AlternateContent xmlns:mc="http://schemas.openxmlformats.org/markup-compatibility/2006">
      <mc:Choice Requires="x14">
        <control shapeId="66580" r:id="rId7" name="OptionButton2">
          <controlPr defaultSize="0" autoLine="0" r:id="rId8">
            <anchor moveWithCells="1">
              <from>
                <xdr:col>5</xdr:col>
                <xdr:colOff>571500</xdr:colOff>
                <xdr:row>46</xdr:row>
                <xdr:rowOff>123825</xdr:rowOff>
              </from>
              <to>
                <xdr:col>5</xdr:col>
                <xdr:colOff>695325</xdr:colOff>
                <xdr:row>72</xdr:row>
                <xdr:rowOff>76200</xdr:rowOff>
              </to>
            </anchor>
          </controlPr>
        </control>
      </mc:Choice>
      <mc:Fallback>
        <control shapeId="66580" r:id="rId7" name="OptionButton2"/>
      </mc:Fallback>
    </mc:AlternateContent>
    <mc:AlternateContent xmlns:mc="http://schemas.openxmlformats.org/markup-compatibility/2006">
      <mc:Choice Requires="x14">
        <control shapeId="66579" r:id="rId9" name="OptionButton1">
          <controlPr defaultSize="0" autoLine="0" r:id="rId10">
            <anchor moveWithCells="1">
              <from>
                <xdr:col>4</xdr:col>
                <xdr:colOff>533400</xdr:colOff>
                <xdr:row>46</xdr:row>
                <xdr:rowOff>123825</xdr:rowOff>
              </from>
              <to>
                <xdr:col>4</xdr:col>
                <xdr:colOff>704850</xdr:colOff>
                <xdr:row>72</xdr:row>
                <xdr:rowOff>104775</xdr:rowOff>
              </to>
            </anchor>
          </controlPr>
        </control>
      </mc:Choice>
      <mc:Fallback>
        <control shapeId="66579" r:id="rId9" name="OptionButton1"/>
      </mc:Fallback>
    </mc:AlternateContent>
  </control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M57"/>
  <sheetViews>
    <sheetView view="pageBreakPreview" zoomScale="115" zoomScaleSheetLayoutView="115" workbookViewId="0">
      <selection activeCell="K1" sqref="K1"/>
    </sheetView>
  </sheetViews>
  <sheetFormatPr baseColWidth="10" defaultRowHeight="13.5" customHeight="1"/>
  <cols>
    <col min="1" max="1" width="3.85546875" style="115" customWidth="1"/>
    <col min="2" max="2" width="13.5703125" style="115" customWidth="1"/>
    <col min="3" max="3" width="12.85546875" style="115" customWidth="1"/>
    <col min="4" max="4" width="13.140625" style="115" customWidth="1"/>
    <col min="5" max="5" width="6.42578125" style="115" customWidth="1"/>
    <col min="6" max="6" width="15.5703125" style="115" customWidth="1"/>
    <col min="7" max="8" width="12.85546875" style="115" customWidth="1"/>
    <col min="9" max="9" width="4.7109375" style="115" customWidth="1"/>
    <col min="10" max="258" width="11.42578125" style="115"/>
    <col min="259" max="261" width="12.85546875" style="115" customWidth="1"/>
    <col min="262" max="262" width="6.42578125" style="115" customWidth="1"/>
    <col min="263" max="263" width="15.5703125" style="115" customWidth="1"/>
    <col min="264" max="264" width="12.85546875" style="115" customWidth="1"/>
    <col min="265" max="265" width="12.7109375" style="115" customWidth="1"/>
    <col min="266" max="514" width="11.42578125" style="115"/>
    <col min="515" max="517" width="12.85546875" style="115" customWidth="1"/>
    <col min="518" max="518" width="6.42578125" style="115" customWidth="1"/>
    <col min="519" max="519" width="15.5703125" style="115" customWidth="1"/>
    <col min="520" max="520" width="12.85546875" style="115" customWidth="1"/>
    <col min="521" max="521" width="12.7109375" style="115" customWidth="1"/>
    <col min="522" max="770" width="11.42578125" style="115"/>
    <col min="771" max="773" width="12.85546875" style="115" customWidth="1"/>
    <col min="774" max="774" width="6.42578125" style="115" customWidth="1"/>
    <col min="775" max="775" width="15.5703125" style="115" customWidth="1"/>
    <col min="776" max="776" width="12.85546875" style="115" customWidth="1"/>
    <col min="777" max="777" width="12.7109375" style="115" customWidth="1"/>
    <col min="778" max="1026" width="11.42578125" style="115"/>
    <col min="1027" max="1029" width="12.85546875" style="115" customWidth="1"/>
    <col min="1030" max="1030" width="6.42578125" style="115" customWidth="1"/>
    <col min="1031" max="1031" width="15.5703125" style="115" customWidth="1"/>
    <col min="1032" max="1032" width="12.85546875" style="115" customWidth="1"/>
    <col min="1033" max="1033" width="12.7109375" style="115" customWidth="1"/>
    <col min="1034" max="1282" width="11.42578125" style="115"/>
    <col min="1283" max="1285" width="12.85546875" style="115" customWidth="1"/>
    <col min="1286" max="1286" width="6.42578125" style="115" customWidth="1"/>
    <col min="1287" max="1287" width="15.5703125" style="115" customWidth="1"/>
    <col min="1288" max="1288" width="12.85546875" style="115" customWidth="1"/>
    <col min="1289" max="1289" width="12.7109375" style="115" customWidth="1"/>
    <col min="1290" max="1538" width="11.42578125" style="115"/>
    <col min="1539" max="1541" width="12.85546875" style="115" customWidth="1"/>
    <col min="1542" max="1542" width="6.42578125" style="115" customWidth="1"/>
    <col min="1543" max="1543" width="15.5703125" style="115" customWidth="1"/>
    <col min="1544" max="1544" width="12.85546875" style="115" customWidth="1"/>
    <col min="1545" max="1545" width="12.7109375" style="115" customWidth="1"/>
    <col min="1546" max="1794" width="11.42578125" style="115"/>
    <col min="1795" max="1797" width="12.85546875" style="115" customWidth="1"/>
    <col min="1798" max="1798" width="6.42578125" style="115" customWidth="1"/>
    <col min="1799" max="1799" width="15.5703125" style="115" customWidth="1"/>
    <col min="1800" max="1800" width="12.85546875" style="115" customWidth="1"/>
    <col min="1801" max="1801" width="12.7109375" style="115" customWidth="1"/>
    <col min="1802" max="2050" width="11.42578125" style="115"/>
    <col min="2051" max="2053" width="12.85546875" style="115" customWidth="1"/>
    <col min="2054" max="2054" width="6.42578125" style="115" customWidth="1"/>
    <col min="2055" max="2055" width="15.5703125" style="115" customWidth="1"/>
    <col min="2056" max="2056" width="12.85546875" style="115" customWidth="1"/>
    <col min="2057" max="2057" width="12.7109375" style="115" customWidth="1"/>
    <col min="2058" max="2306" width="11.42578125" style="115"/>
    <col min="2307" max="2309" width="12.85546875" style="115" customWidth="1"/>
    <col min="2310" max="2310" width="6.42578125" style="115" customWidth="1"/>
    <col min="2311" max="2311" width="15.5703125" style="115" customWidth="1"/>
    <col min="2312" max="2312" width="12.85546875" style="115" customWidth="1"/>
    <col min="2313" max="2313" width="12.7109375" style="115" customWidth="1"/>
    <col min="2314" max="2562" width="11.42578125" style="115"/>
    <col min="2563" max="2565" width="12.85546875" style="115" customWidth="1"/>
    <col min="2566" max="2566" width="6.42578125" style="115" customWidth="1"/>
    <col min="2567" max="2567" width="15.5703125" style="115" customWidth="1"/>
    <col min="2568" max="2568" width="12.85546875" style="115" customWidth="1"/>
    <col min="2569" max="2569" width="12.7109375" style="115" customWidth="1"/>
    <col min="2570" max="2818" width="11.42578125" style="115"/>
    <col min="2819" max="2821" width="12.85546875" style="115" customWidth="1"/>
    <col min="2822" max="2822" width="6.42578125" style="115" customWidth="1"/>
    <col min="2823" max="2823" width="15.5703125" style="115" customWidth="1"/>
    <col min="2824" max="2824" width="12.85546875" style="115" customWidth="1"/>
    <col min="2825" max="2825" width="12.7109375" style="115" customWidth="1"/>
    <col min="2826" max="3074" width="11.42578125" style="115"/>
    <col min="3075" max="3077" width="12.85546875" style="115" customWidth="1"/>
    <col min="3078" max="3078" width="6.42578125" style="115" customWidth="1"/>
    <col min="3079" max="3079" width="15.5703125" style="115" customWidth="1"/>
    <col min="3080" max="3080" width="12.85546875" style="115" customWidth="1"/>
    <col min="3081" max="3081" width="12.7109375" style="115" customWidth="1"/>
    <col min="3082" max="3330" width="11.42578125" style="115"/>
    <col min="3331" max="3333" width="12.85546875" style="115" customWidth="1"/>
    <col min="3334" max="3334" width="6.42578125" style="115" customWidth="1"/>
    <col min="3335" max="3335" width="15.5703125" style="115" customWidth="1"/>
    <col min="3336" max="3336" width="12.85546875" style="115" customWidth="1"/>
    <col min="3337" max="3337" width="12.7109375" style="115" customWidth="1"/>
    <col min="3338" max="3586" width="11.42578125" style="115"/>
    <col min="3587" max="3589" width="12.85546875" style="115" customWidth="1"/>
    <col min="3590" max="3590" width="6.42578125" style="115" customWidth="1"/>
    <col min="3591" max="3591" width="15.5703125" style="115" customWidth="1"/>
    <col min="3592" max="3592" width="12.85546875" style="115" customWidth="1"/>
    <col min="3593" max="3593" width="12.7109375" style="115" customWidth="1"/>
    <col min="3594" max="3842" width="11.42578125" style="115"/>
    <col min="3843" max="3845" width="12.85546875" style="115" customWidth="1"/>
    <col min="3846" max="3846" width="6.42578125" style="115" customWidth="1"/>
    <col min="3847" max="3847" width="15.5703125" style="115" customWidth="1"/>
    <col min="3848" max="3848" width="12.85546875" style="115" customWidth="1"/>
    <col min="3849" max="3849" width="12.7109375" style="115" customWidth="1"/>
    <col min="3850" max="4098" width="11.42578125" style="115"/>
    <col min="4099" max="4101" width="12.85546875" style="115" customWidth="1"/>
    <col min="4102" max="4102" width="6.42578125" style="115" customWidth="1"/>
    <col min="4103" max="4103" width="15.5703125" style="115" customWidth="1"/>
    <col min="4104" max="4104" width="12.85546875" style="115" customWidth="1"/>
    <col min="4105" max="4105" width="12.7109375" style="115" customWidth="1"/>
    <col min="4106" max="4354" width="11.42578125" style="115"/>
    <col min="4355" max="4357" width="12.85546875" style="115" customWidth="1"/>
    <col min="4358" max="4358" width="6.42578125" style="115" customWidth="1"/>
    <col min="4359" max="4359" width="15.5703125" style="115" customWidth="1"/>
    <col min="4360" max="4360" width="12.85546875" style="115" customWidth="1"/>
    <col min="4361" max="4361" width="12.7109375" style="115" customWidth="1"/>
    <col min="4362" max="4610" width="11.42578125" style="115"/>
    <col min="4611" max="4613" width="12.85546875" style="115" customWidth="1"/>
    <col min="4614" max="4614" width="6.42578125" style="115" customWidth="1"/>
    <col min="4615" max="4615" width="15.5703125" style="115" customWidth="1"/>
    <col min="4616" max="4616" width="12.85546875" style="115" customWidth="1"/>
    <col min="4617" max="4617" width="12.7109375" style="115" customWidth="1"/>
    <col min="4618" max="4866" width="11.42578125" style="115"/>
    <col min="4867" max="4869" width="12.85546875" style="115" customWidth="1"/>
    <col min="4870" max="4870" width="6.42578125" style="115" customWidth="1"/>
    <col min="4871" max="4871" width="15.5703125" style="115" customWidth="1"/>
    <col min="4872" max="4872" width="12.85546875" style="115" customWidth="1"/>
    <col min="4873" max="4873" width="12.7109375" style="115" customWidth="1"/>
    <col min="4874" max="5122" width="11.42578125" style="115"/>
    <col min="5123" max="5125" width="12.85546875" style="115" customWidth="1"/>
    <col min="5126" max="5126" width="6.42578125" style="115" customWidth="1"/>
    <col min="5127" max="5127" width="15.5703125" style="115" customWidth="1"/>
    <col min="5128" max="5128" width="12.85546875" style="115" customWidth="1"/>
    <col min="5129" max="5129" width="12.7109375" style="115" customWidth="1"/>
    <col min="5130" max="5378" width="11.42578125" style="115"/>
    <col min="5379" max="5381" width="12.85546875" style="115" customWidth="1"/>
    <col min="5382" max="5382" width="6.42578125" style="115" customWidth="1"/>
    <col min="5383" max="5383" width="15.5703125" style="115" customWidth="1"/>
    <col min="5384" max="5384" width="12.85546875" style="115" customWidth="1"/>
    <col min="5385" max="5385" width="12.7109375" style="115" customWidth="1"/>
    <col min="5386" max="5634" width="11.42578125" style="115"/>
    <col min="5635" max="5637" width="12.85546875" style="115" customWidth="1"/>
    <col min="5638" max="5638" width="6.42578125" style="115" customWidth="1"/>
    <col min="5639" max="5639" width="15.5703125" style="115" customWidth="1"/>
    <col min="5640" max="5640" width="12.85546875" style="115" customWidth="1"/>
    <col min="5641" max="5641" width="12.7109375" style="115" customWidth="1"/>
    <col min="5642" max="5890" width="11.42578125" style="115"/>
    <col min="5891" max="5893" width="12.85546875" style="115" customWidth="1"/>
    <col min="5894" max="5894" width="6.42578125" style="115" customWidth="1"/>
    <col min="5895" max="5895" width="15.5703125" style="115" customWidth="1"/>
    <col min="5896" max="5896" width="12.85546875" style="115" customWidth="1"/>
    <col min="5897" max="5897" width="12.7109375" style="115" customWidth="1"/>
    <col min="5898" max="6146" width="11.42578125" style="115"/>
    <col min="6147" max="6149" width="12.85546875" style="115" customWidth="1"/>
    <col min="6150" max="6150" width="6.42578125" style="115" customWidth="1"/>
    <col min="6151" max="6151" width="15.5703125" style="115" customWidth="1"/>
    <col min="6152" max="6152" width="12.85546875" style="115" customWidth="1"/>
    <col min="6153" max="6153" width="12.7109375" style="115" customWidth="1"/>
    <col min="6154" max="6402" width="11.42578125" style="115"/>
    <col min="6403" max="6405" width="12.85546875" style="115" customWidth="1"/>
    <col min="6406" max="6406" width="6.42578125" style="115" customWidth="1"/>
    <col min="6407" max="6407" width="15.5703125" style="115" customWidth="1"/>
    <col min="6408" max="6408" width="12.85546875" style="115" customWidth="1"/>
    <col min="6409" max="6409" width="12.7109375" style="115" customWidth="1"/>
    <col min="6410" max="6658" width="11.42578125" style="115"/>
    <col min="6659" max="6661" width="12.85546875" style="115" customWidth="1"/>
    <col min="6662" max="6662" width="6.42578125" style="115" customWidth="1"/>
    <col min="6663" max="6663" width="15.5703125" style="115" customWidth="1"/>
    <col min="6664" max="6664" width="12.85546875" style="115" customWidth="1"/>
    <col min="6665" max="6665" width="12.7109375" style="115" customWidth="1"/>
    <col min="6666" max="6914" width="11.42578125" style="115"/>
    <col min="6915" max="6917" width="12.85546875" style="115" customWidth="1"/>
    <col min="6918" max="6918" width="6.42578125" style="115" customWidth="1"/>
    <col min="6919" max="6919" width="15.5703125" style="115" customWidth="1"/>
    <col min="6920" max="6920" width="12.85546875" style="115" customWidth="1"/>
    <col min="6921" max="6921" width="12.7109375" style="115" customWidth="1"/>
    <col min="6922" max="7170" width="11.42578125" style="115"/>
    <col min="7171" max="7173" width="12.85546875" style="115" customWidth="1"/>
    <col min="7174" max="7174" width="6.42578125" style="115" customWidth="1"/>
    <col min="7175" max="7175" width="15.5703125" style="115" customWidth="1"/>
    <col min="7176" max="7176" width="12.85546875" style="115" customWidth="1"/>
    <col min="7177" max="7177" width="12.7109375" style="115" customWidth="1"/>
    <col min="7178" max="7426" width="11.42578125" style="115"/>
    <col min="7427" max="7429" width="12.85546875" style="115" customWidth="1"/>
    <col min="7430" max="7430" width="6.42578125" style="115" customWidth="1"/>
    <col min="7431" max="7431" width="15.5703125" style="115" customWidth="1"/>
    <col min="7432" max="7432" width="12.85546875" style="115" customWidth="1"/>
    <col min="7433" max="7433" width="12.7109375" style="115" customWidth="1"/>
    <col min="7434" max="7682" width="11.42578125" style="115"/>
    <col min="7683" max="7685" width="12.85546875" style="115" customWidth="1"/>
    <col min="7686" max="7686" width="6.42578125" style="115" customWidth="1"/>
    <col min="7687" max="7687" width="15.5703125" style="115" customWidth="1"/>
    <col min="7688" max="7688" width="12.85546875" style="115" customWidth="1"/>
    <col min="7689" max="7689" width="12.7109375" style="115" customWidth="1"/>
    <col min="7690" max="7938" width="11.42578125" style="115"/>
    <col min="7939" max="7941" width="12.85546875" style="115" customWidth="1"/>
    <col min="7942" max="7942" width="6.42578125" style="115" customWidth="1"/>
    <col min="7943" max="7943" width="15.5703125" style="115" customWidth="1"/>
    <col min="7944" max="7944" width="12.85546875" style="115" customWidth="1"/>
    <col min="7945" max="7945" width="12.7109375" style="115" customWidth="1"/>
    <col min="7946" max="8194" width="11.42578125" style="115"/>
    <col min="8195" max="8197" width="12.85546875" style="115" customWidth="1"/>
    <col min="8198" max="8198" width="6.42578125" style="115" customWidth="1"/>
    <col min="8199" max="8199" width="15.5703125" style="115" customWidth="1"/>
    <col min="8200" max="8200" width="12.85546875" style="115" customWidth="1"/>
    <col min="8201" max="8201" width="12.7109375" style="115" customWidth="1"/>
    <col min="8202" max="8450" width="11.42578125" style="115"/>
    <col min="8451" max="8453" width="12.85546875" style="115" customWidth="1"/>
    <col min="8454" max="8454" width="6.42578125" style="115" customWidth="1"/>
    <col min="8455" max="8455" width="15.5703125" style="115" customWidth="1"/>
    <col min="8456" max="8456" width="12.85546875" style="115" customWidth="1"/>
    <col min="8457" max="8457" width="12.7109375" style="115" customWidth="1"/>
    <col min="8458" max="8706" width="11.42578125" style="115"/>
    <col min="8707" max="8709" width="12.85546875" style="115" customWidth="1"/>
    <col min="8710" max="8710" width="6.42578125" style="115" customWidth="1"/>
    <col min="8711" max="8711" width="15.5703125" style="115" customWidth="1"/>
    <col min="8712" max="8712" width="12.85546875" style="115" customWidth="1"/>
    <col min="8713" max="8713" width="12.7109375" style="115" customWidth="1"/>
    <col min="8714" max="8962" width="11.42578125" style="115"/>
    <col min="8963" max="8965" width="12.85546875" style="115" customWidth="1"/>
    <col min="8966" max="8966" width="6.42578125" style="115" customWidth="1"/>
    <col min="8967" max="8967" width="15.5703125" style="115" customWidth="1"/>
    <col min="8968" max="8968" width="12.85546875" style="115" customWidth="1"/>
    <col min="8969" max="8969" width="12.7109375" style="115" customWidth="1"/>
    <col min="8970" max="9218" width="11.42578125" style="115"/>
    <col min="9219" max="9221" width="12.85546875" style="115" customWidth="1"/>
    <col min="9222" max="9222" width="6.42578125" style="115" customWidth="1"/>
    <col min="9223" max="9223" width="15.5703125" style="115" customWidth="1"/>
    <col min="9224" max="9224" width="12.85546875" style="115" customWidth="1"/>
    <col min="9225" max="9225" width="12.7109375" style="115" customWidth="1"/>
    <col min="9226" max="9474" width="11.42578125" style="115"/>
    <col min="9475" max="9477" width="12.85546875" style="115" customWidth="1"/>
    <col min="9478" max="9478" width="6.42578125" style="115" customWidth="1"/>
    <col min="9479" max="9479" width="15.5703125" style="115" customWidth="1"/>
    <col min="9480" max="9480" width="12.85546875" style="115" customWidth="1"/>
    <col min="9481" max="9481" width="12.7109375" style="115" customWidth="1"/>
    <col min="9482" max="9730" width="11.42578125" style="115"/>
    <col min="9731" max="9733" width="12.85546875" style="115" customWidth="1"/>
    <col min="9734" max="9734" width="6.42578125" style="115" customWidth="1"/>
    <col min="9735" max="9735" width="15.5703125" style="115" customWidth="1"/>
    <col min="9736" max="9736" width="12.85546875" style="115" customWidth="1"/>
    <col min="9737" max="9737" width="12.7109375" style="115" customWidth="1"/>
    <col min="9738" max="9986" width="11.42578125" style="115"/>
    <col min="9987" max="9989" width="12.85546875" style="115" customWidth="1"/>
    <col min="9990" max="9990" width="6.42578125" style="115" customWidth="1"/>
    <col min="9991" max="9991" width="15.5703125" style="115" customWidth="1"/>
    <col min="9992" max="9992" width="12.85546875" style="115" customWidth="1"/>
    <col min="9993" max="9993" width="12.7109375" style="115" customWidth="1"/>
    <col min="9994" max="10242" width="11.42578125" style="115"/>
    <col min="10243" max="10245" width="12.85546875" style="115" customWidth="1"/>
    <col min="10246" max="10246" width="6.42578125" style="115" customWidth="1"/>
    <col min="10247" max="10247" width="15.5703125" style="115" customWidth="1"/>
    <col min="10248" max="10248" width="12.85546875" style="115" customWidth="1"/>
    <col min="10249" max="10249" width="12.7109375" style="115" customWidth="1"/>
    <col min="10250" max="10498" width="11.42578125" style="115"/>
    <col min="10499" max="10501" width="12.85546875" style="115" customWidth="1"/>
    <col min="10502" max="10502" width="6.42578125" style="115" customWidth="1"/>
    <col min="10503" max="10503" width="15.5703125" style="115" customWidth="1"/>
    <col min="10504" max="10504" width="12.85546875" style="115" customWidth="1"/>
    <col min="10505" max="10505" width="12.7109375" style="115" customWidth="1"/>
    <col min="10506" max="10754" width="11.42578125" style="115"/>
    <col min="10755" max="10757" width="12.85546875" style="115" customWidth="1"/>
    <col min="10758" max="10758" width="6.42578125" style="115" customWidth="1"/>
    <col min="10759" max="10759" width="15.5703125" style="115" customWidth="1"/>
    <col min="10760" max="10760" width="12.85546875" style="115" customWidth="1"/>
    <col min="10761" max="10761" width="12.7109375" style="115" customWidth="1"/>
    <col min="10762" max="11010" width="11.42578125" style="115"/>
    <col min="11011" max="11013" width="12.85546875" style="115" customWidth="1"/>
    <col min="11014" max="11014" width="6.42578125" style="115" customWidth="1"/>
    <col min="11015" max="11015" width="15.5703125" style="115" customWidth="1"/>
    <col min="11016" max="11016" width="12.85546875" style="115" customWidth="1"/>
    <col min="11017" max="11017" width="12.7109375" style="115" customWidth="1"/>
    <col min="11018" max="11266" width="11.42578125" style="115"/>
    <col min="11267" max="11269" width="12.85546875" style="115" customWidth="1"/>
    <col min="11270" max="11270" width="6.42578125" style="115" customWidth="1"/>
    <col min="11271" max="11271" width="15.5703125" style="115" customWidth="1"/>
    <col min="11272" max="11272" width="12.85546875" style="115" customWidth="1"/>
    <col min="11273" max="11273" width="12.7109375" style="115" customWidth="1"/>
    <col min="11274" max="11522" width="11.42578125" style="115"/>
    <col min="11523" max="11525" width="12.85546875" style="115" customWidth="1"/>
    <col min="11526" max="11526" width="6.42578125" style="115" customWidth="1"/>
    <col min="11527" max="11527" width="15.5703125" style="115" customWidth="1"/>
    <col min="11528" max="11528" width="12.85546875" style="115" customWidth="1"/>
    <col min="11529" max="11529" width="12.7109375" style="115" customWidth="1"/>
    <col min="11530" max="11778" width="11.42578125" style="115"/>
    <col min="11779" max="11781" width="12.85546875" style="115" customWidth="1"/>
    <col min="11782" max="11782" width="6.42578125" style="115" customWidth="1"/>
    <col min="11783" max="11783" width="15.5703125" style="115" customWidth="1"/>
    <col min="11784" max="11784" width="12.85546875" style="115" customWidth="1"/>
    <col min="11785" max="11785" width="12.7109375" style="115" customWidth="1"/>
    <col min="11786" max="12034" width="11.42578125" style="115"/>
    <col min="12035" max="12037" width="12.85546875" style="115" customWidth="1"/>
    <col min="12038" max="12038" width="6.42578125" style="115" customWidth="1"/>
    <col min="12039" max="12039" width="15.5703125" style="115" customWidth="1"/>
    <col min="12040" max="12040" width="12.85546875" style="115" customWidth="1"/>
    <col min="12041" max="12041" width="12.7109375" style="115" customWidth="1"/>
    <col min="12042" max="12290" width="11.42578125" style="115"/>
    <col min="12291" max="12293" width="12.85546875" style="115" customWidth="1"/>
    <col min="12294" max="12294" width="6.42578125" style="115" customWidth="1"/>
    <col min="12295" max="12295" width="15.5703125" style="115" customWidth="1"/>
    <col min="12296" max="12296" width="12.85546875" style="115" customWidth="1"/>
    <col min="12297" max="12297" width="12.7109375" style="115" customWidth="1"/>
    <col min="12298" max="12546" width="11.42578125" style="115"/>
    <col min="12547" max="12549" width="12.85546875" style="115" customWidth="1"/>
    <col min="12550" max="12550" width="6.42578125" style="115" customWidth="1"/>
    <col min="12551" max="12551" width="15.5703125" style="115" customWidth="1"/>
    <col min="12552" max="12552" width="12.85546875" style="115" customWidth="1"/>
    <col min="12553" max="12553" width="12.7109375" style="115" customWidth="1"/>
    <col min="12554" max="12802" width="11.42578125" style="115"/>
    <col min="12803" max="12805" width="12.85546875" style="115" customWidth="1"/>
    <col min="12806" max="12806" width="6.42578125" style="115" customWidth="1"/>
    <col min="12807" max="12807" width="15.5703125" style="115" customWidth="1"/>
    <col min="12808" max="12808" width="12.85546875" style="115" customWidth="1"/>
    <col min="12809" max="12809" width="12.7109375" style="115" customWidth="1"/>
    <col min="12810" max="13058" width="11.42578125" style="115"/>
    <col min="13059" max="13061" width="12.85546875" style="115" customWidth="1"/>
    <col min="13062" max="13062" width="6.42578125" style="115" customWidth="1"/>
    <col min="13063" max="13063" width="15.5703125" style="115" customWidth="1"/>
    <col min="13064" max="13064" width="12.85546875" style="115" customWidth="1"/>
    <col min="13065" max="13065" width="12.7109375" style="115" customWidth="1"/>
    <col min="13066" max="13314" width="11.42578125" style="115"/>
    <col min="13315" max="13317" width="12.85546875" style="115" customWidth="1"/>
    <col min="13318" max="13318" width="6.42578125" style="115" customWidth="1"/>
    <col min="13319" max="13319" width="15.5703125" style="115" customWidth="1"/>
    <col min="13320" max="13320" width="12.85546875" style="115" customWidth="1"/>
    <col min="13321" max="13321" width="12.7109375" style="115" customWidth="1"/>
    <col min="13322" max="13570" width="11.42578125" style="115"/>
    <col min="13571" max="13573" width="12.85546875" style="115" customWidth="1"/>
    <col min="13574" max="13574" width="6.42578125" style="115" customWidth="1"/>
    <col min="13575" max="13575" width="15.5703125" style="115" customWidth="1"/>
    <col min="13576" max="13576" width="12.85546875" style="115" customWidth="1"/>
    <col min="13577" max="13577" width="12.7109375" style="115" customWidth="1"/>
    <col min="13578" max="13826" width="11.42578125" style="115"/>
    <col min="13827" max="13829" width="12.85546875" style="115" customWidth="1"/>
    <col min="13830" max="13830" width="6.42578125" style="115" customWidth="1"/>
    <col min="13831" max="13831" width="15.5703125" style="115" customWidth="1"/>
    <col min="13832" max="13832" width="12.85546875" style="115" customWidth="1"/>
    <col min="13833" max="13833" width="12.7109375" style="115" customWidth="1"/>
    <col min="13834" max="14082" width="11.42578125" style="115"/>
    <col min="14083" max="14085" width="12.85546875" style="115" customWidth="1"/>
    <col min="14086" max="14086" width="6.42578125" style="115" customWidth="1"/>
    <col min="14087" max="14087" width="15.5703125" style="115" customWidth="1"/>
    <col min="14088" max="14088" width="12.85546875" style="115" customWidth="1"/>
    <col min="14089" max="14089" width="12.7109375" style="115" customWidth="1"/>
    <col min="14090" max="14338" width="11.42578125" style="115"/>
    <col min="14339" max="14341" width="12.85546875" style="115" customWidth="1"/>
    <col min="14342" max="14342" width="6.42578125" style="115" customWidth="1"/>
    <col min="14343" max="14343" width="15.5703125" style="115" customWidth="1"/>
    <col min="14344" max="14344" width="12.85546875" style="115" customWidth="1"/>
    <col min="14345" max="14345" width="12.7109375" style="115" customWidth="1"/>
    <col min="14346" max="14594" width="11.42578125" style="115"/>
    <col min="14595" max="14597" width="12.85546875" style="115" customWidth="1"/>
    <col min="14598" max="14598" width="6.42578125" style="115" customWidth="1"/>
    <col min="14599" max="14599" width="15.5703125" style="115" customWidth="1"/>
    <col min="14600" max="14600" width="12.85546875" style="115" customWidth="1"/>
    <col min="14601" max="14601" width="12.7109375" style="115" customWidth="1"/>
    <col min="14602" max="14850" width="11.42578125" style="115"/>
    <col min="14851" max="14853" width="12.85546875" style="115" customWidth="1"/>
    <col min="14854" max="14854" width="6.42578125" style="115" customWidth="1"/>
    <col min="14855" max="14855" width="15.5703125" style="115" customWidth="1"/>
    <col min="14856" max="14856" width="12.85546875" style="115" customWidth="1"/>
    <col min="14857" max="14857" width="12.7109375" style="115" customWidth="1"/>
    <col min="14858" max="15106" width="11.42578125" style="115"/>
    <col min="15107" max="15109" width="12.85546875" style="115" customWidth="1"/>
    <col min="15110" max="15110" width="6.42578125" style="115" customWidth="1"/>
    <col min="15111" max="15111" width="15.5703125" style="115" customWidth="1"/>
    <col min="15112" max="15112" width="12.85546875" style="115" customWidth="1"/>
    <col min="15113" max="15113" width="12.7109375" style="115" customWidth="1"/>
    <col min="15114" max="15362" width="11.42578125" style="115"/>
    <col min="15363" max="15365" width="12.85546875" style="115" customWidth="1"/>
    <col min="15366" max="15366" width="6.42578125" style="115" customWidth="1"/>
    <col min="15367" max="15367" width="15.5703125" style="115" customWidth="1"/>
    <col min="15368" max="15368" width="12.85546875" style="115" customWidth="1"/>
    <col min="15369" max="15369" width="12.7109375" style="115" customWidth="1"/>
    <col min="15370" max="15618" width="11.42578125" style="115"/>
    <col min="15619" max="15621" width="12.85546875" style="115" customWidth="1"/>
    <col min="15622" max="15622" width="6.42578125" style="115" customWidth="1"/>
    <col min="15623" max="15623" width="15.5703125" style="115" customWidth="1"/>
    <col min="15624" max="15624" width="12.85546875" style="115" customWidth="1"/>
    <col min="15625" max="15625" width="12.7109375" style="115" customWidth="1"/>
    <col min="15626" max="15874" width="11.42578125" style="115"/>
    <col min="15875" max="15877" width="12.85546875" style="115" customWidth="1"/>
    <col min="15878" max="15878" width="6.42578125" style="115" customWidth="1"/>
    <col min="15879" max="15879" width="15.5703125" style="115" customWidth="1"/>
    <col min="15880" max="15880" width="12.85546875" style="115" customWidth="1"/>
    <col min="15881" max="15881" width="12.7109375" style="115" customWidth="1"/>
    <col min="15882" max="16130" width="11.42578125" style="115"/>
    <col min="16131" max="16133" width="12.85546875" style="115" customWidth="1"/>
    <col min="16134" max="16134" width="6.42578125" style="115" customWidth="1"/>
    <col min="16135" max="16135" width="15.5703125" style="115" customWidth="1"/>
    <col min="16136" max="16136" width="12.85546875" style="115" customWidth="1"/>
    <col min="16137" max="16137" width="12.7109375" style="115" customWidth="1"/>
    <col min="16138" max="16384" width="11.42578125" style="115"/>
  </cols>
  <sheetData>
    <row r="1" spans="1:9" ht="13.5" customHeight="1">
      <c r="A1" s="1049"/>
      <c r="B1" s="1050"/>
      <c r="C1" s="1050"/>
      <c r="D1" s="1050"/>
      <c r="E1" s="1050"/>
      <c r="F1" s="1050"/>
      <c r="G1" s="1050"/>
      <c r="H1" s="1050"/>
      <c r="I1" s="1051"/>
    </row>
    <row r="2" spans="1:9" ht="18.75" customHeight="1">
      <c r="A2" s="1052"/>
      <c r="B2" s="2717" t="s">
        <v>322</v>
      </c>
      <c r="C2" s="2717"/>
      <c r="D2" s="2717"/>
      <c r="E2" s="2717"/>
      <c r="F2" s="2717"/>
      <c r="G2" s="2717"/>
      <c r="H2" s="2717"/>
      <c r="I2" s="1053"/>
    </row>
    <row r="3" spans="1:9" ht="7.5" customHeight="1">
      <c r="A3" s="1054"/>
      <c r="B3" s="1010"/>
      <c r="C3" s="1010"/>
      <c r="D3" s="1010"/>
      <c r="E3" s="1010"/>
      <c r="F3" s="1010"/>
      <c r="G3" s="1010"/>
      <c r="H3" s="1010"/>
      <c r="I3" s="1053"/>
    </row>
    <row r="4" spans="1:9" ht="18.75" customHeight="1">
      <c r="A4" s="1054"/>
      <c r="B4" s="1019" t="s">
        <v>536</v>
      </c>
      <c r="C4" s="2719"/>
      <c r="D4" s="2719"/>
      <c r="E4" s="2719"/>
      <c r="F4" s="2719"/>
      <c r="G4" s="2719"/>
      <c r="H4" s="2719"/>
      <c r="I4" s="1055"/>
    </row>
    <row r="5" spans="1:9" ht="25.5" customHeight="1">
      <c r="A5" s="1054"/>
      <c r="B5" s="1007"/>
      <c r="C5" s="1007"/>
      <c r="D5" s="1007"/>
      <c r="E5" s="1007"/>
      <c r="F5" s="1007"/>
      <c r="G5" s="1007"/>
      <c r="H5" s="1007"/>
      <c r="I5" s="1056"/>
    </row>
    <row r="6" spans="1:9">
      <c r="A6" s="1054"/>
      <c r="B6" s="1008" t="s">
        <v>93</v>
      </c>
      <c r="C6" s="2718"/>
      <c r="D6" s="2718"/>
      <c r="E6" s="2718"/>
      <c r="F6" s="2718"/>
      <c r="G6" s="2718"/>
      <c r="H6" s="2718"/>
      <c r="I6" s="1057"/>
    </row>
    <row r="7" spans="1:9" ht="27" customHeight="1">
      <c r="A7" s="1054"/>
      <c r="B7" s="2720"/>
      <c r="C7" s="2720"/>
      <c r="D7" s="2720"/>
      <c r="E7" s="2720"/>
      <c r="F7" s="2720"/>
      <c r="G7" s="2720"/>
      <c r="H7" s="2720"/>
      <c r="I7" s="2721"/>
    </row>
    <row r="8" spans="1:9" ht="15" customHeight="1">
      <c r="A8" s="1054"/>
      <c r="B8" s="1009"/>
      <c r="C8" s="1009"/>
      <c r="D8" s="1009"/>
      <c r="E8" s="1009"/>
      <c r="F8" s="1009"/>
      <c r="G8" s="1009"/>
      <c r="H8" s="1009"/>
      <c r="I8" s="1058"/>
    </row>
    <row r="9" spans="1:9" ht="17.25" customHeight="1">
      <c r="A9" s="1052"/>
      <c r="B9" s="249" t="s">
        <v>414</v>
      </c>
      <c r="C9" s="241"/>
      <c r="D9" s="241"/>
      <c r="E9" s="241"/>
      <c r="F9" s="241"/>
      <c r="G9" s="241"/>
      <c r="H9" s="241"/>
      <c r="I9" s="1059"/>
    </row>
    <row r="10" spans="1:9" ht="14.25" customHeight="1">
      <c r="A10" s="1054"/>
      <c r="B10" s="1006"/>
      <c r="C10" s="1006"/>
      <c r="D10" s="1006"/>
      <c r="E10" s="1006"/>
      <c r="F10" s="1006"/>
      <c r="G10" s="1006"/>
      <c r="H10" s="1006"/>
      <c r="I10" s="1060"/>
    </row>
    <row r="11" spans="1:9" ht="14.25" customHeight="1">
      <c r="A11" s="1054"/>
      <c r="B11" s="2723"/>
      <c r="C11" s="2724"/>
      <c r="D11" s="2724"/>
      <c r="E11" s="2724"/>
      <c r="F11" s="2724"/>
      <c r="G11" s="2724"/>
      <c r="H11" s="2725"/>
      <c r="I11" s="1060"/>
    </row>
    <row r="12" spans="1:9" ht="14.25" customHeight="1">
      <c r="A12" s="1054"/>
      <c r="B12" s="2726"/>
      <c r="C12" s="2727"/>
      <c r="D12" s="2727"/>
      <c r="E12" s="2727"/>
      <c r="F12" s="2727"/>
      <c r="G12" s="2727"/>
      <c r="H12" s="2728"/>
      <c r="I12" s="1060"/>
    </row>
    <row r="13" spans="1:9" ht="14.25" customHeight="1">
      <c r="A13" s="1054"/>
      <c r="B13" s="2726"/>
      <c r="C13" s="2727"/>
      <c r="D13" s="2727"/>
      <c r="E13" s="2727"/>
      <c r="F13" s="2727"/>
      <c r="G13" s="2727"/>
      <c r="H13" s="2728"/>
      <c r="I13" s="1060"/>
    </row>
    <row r="14" spans="1:9" ht="14.25" customHeight="1">
      <c r="A14" s="1054"/>
      <c r="B14" s="2726"/>
      <c r="C14" s="2727"/>
      <c r="D14" s="2727"/>
      <c r="E14" s="2727"/>
      <c r="F14" s="2727"/>
      <c r="G14" s="2727"/>
      <c r="H14" s="2728"/>
      <c r="I14" s="1060"/>
    </row>
    <row r="15" spans="1:9" ht="14.25" customHeight="1">
      <c r="A15" s="1054"/>
      <c r="B15" s="2726"/>
      <c r="C15" s="2727"/>
      <c r="D15" s="2727"/>
      <c r="E15" s="2727"/>
      <c r="F15" s="2727"/>
      <c r="G15" s="2727"/>
      <c r="H15" s="2728"/>
      <c r="I15" s="1060"/>
    </row>
    <row r="16" spans="1:9" ht="14.25" customHeight="1">
      <c r="A16" s="1054"/>
      <c r="B16" s="2726"/>
      <c r="C16" s="2727"/>
      <c r="D16" s="2727"/>
      <c r="E16" s="2727"/>
      <c r="F16" s="2727"/>
      <c r="G16" s="2727"/>
      <c r="H16" s="2728"/>
      <c r="I16" s="1060"/>
    </row>
    <row r="17" spans="1:13" ht="14.25" customHeight="1">
      <c r="A17" s="1054"/>
      <c r="B17" s="2726"/>
      <c r="C17" s="2727"/>
      <c r="D17" s="2727"/>
      <c r="E17" s="2727"/>
      <c r="F17" s="2727"/>
      <c r="G17" s="2727"/>
      <c r="H17" s="2728"/>
      <c r="I17" s="1060"/>
    </row>
    <row r="18" spans="1:13" ht="14.25" customHeight="1">
      <c r="A18" s="1054"/>
      <c r="B18" s="2726"/>
      <c r="C18" s="2727"/>
      <c r="D18" s="2727"/>
      <c r="E18" s="2727"/>
      <c r="F18" s="2727"/>
      <c r="G18" s="2727"/>
      <c r="H18" s="2728"/>
      <c r="I18" s="1060"/>
    </row>
    <row r="19" spans="1:13" ht="14.25" customHeight="1">
      <c r="A19" s="1054"/>
      <c r="B19" s="2726"/>
      <c r="C19" s="2727"/>
      <c r="D19" s="2727"/>
      <c r="E19" s="2727"/>
      <c r="F19" s="2727"/>
      <c r="G19" s="2727"/>
      <c r="H19" s="2728"/>
      <c r="I19" s="1060"/>
    </row>
    <row r="20" spans="1:13" ht="14.25" customHeight="1">
      <c r="A20" s="1054"/>
      <c r="B20" s="2726"/>
      <c r="C20" s="2727"/>
      <c r="D20" s="2727"/>
      <c r="E20" s="2727"/>
      <c r="F20" s="2727"/>
      <c r="G20" s="2727"/>
      <c r="H20" s="2728"/>
      <c r="I20" s="1060"/>
    </row>
    <row r="21" spans="1:13" ht="13.5" customHeight="1">
      <c r="A21" s="1054"/>
      <c r="B21" s="2726"/>
      <c r="C21" s="2727"/>
      <c r="D21" s="2727"/>
      <c r="E21" s="2727"/>
      <c r="F21" s="2727"/>
      <c r="G21" s="2727"/>
      <c r="H21" s="2728"/>
      <c r="I21" s="1060"/>
    </row>
    <row r="22" spans="1:13" ht="14.25" customHeight="1">
      <c r="A22" s="1054"/>
      <c r="B22" s="2726"/>
      <c r="C22" s="2727"/>
      <c r="D22" s="2727"/>
      <c r="E22" s="2727"/>
      <c r="F22" s="2727"/>
      <c r="G22" s="2727"/>
      <c r="H22" s="2728"/>
      <c r="I22" s="1060"/>
    </row>
    <row r="23" spans="1:13" ht="14.25" customHeight="1">
      <c r="A23" s="1054"/>
      <c r="B23" s="2726"/>
      <c r="C23" s="2727"/>
      <c r="D23" s="2727"/>
      <c r="E23" s="2727"/>
      <c r="F23" s="2727"/>
      <c r="G23" s="2727"/>
      <c r="H23" s="2728"/>
      <c r="I23" s="1060"/>
    </row>
    <row r="24" spans="1:13" ht="14.25" customHeight="1">
      <c r="A24" s="1054"/>
      <c r="B24" s="2726"/>
      <c r="C24" s="2727"/>
      <c r="D24" s="2727"/>
      <c r="E24" s="2727"/>
      <c r="F24" s="2727"/>
      <c r="G24" s="2727"/>
      <c r="H24" s="2728"/>
      <c r="I24" s="1060"/>
      <c r="M24" s="118"/>
    </row>
    <row r="25" spans="1:13" ht="14.25" customHeight="1">
      <c r="A25" s="1054"/>
      <c r="B25" s="2726"/>
      <c r="C25" s="2727"/>
      <c r="D25" s="2727"/>
      <c r="E25" s="2727"/>
      <c r="F25" s="2727"/>
      <c r="G25" s="2727"/>
      <c r="H25" s="2728"/>
      <c r="I25" s="1060"/>
    </row>
    <row r="26" spans="1:13" ht="14.25" customHeight="1">
      <c r="A26" s="1054"/>
      <c r="B26" s="2729"/>
      <c r="C26" s="2730"/>
      <c r="D26" s="2730"/>
      <c r="E26" s="2730"/>
      <c r="F26" s="2730"/>
      <c r="G26" s="2730"/>
      <c r="H26" s="2731"/>
      <c r="I26" s="1060"/>
    </row>
    <row r="27" spans="1:13" ht="14.25" customHeight="1">
      <c r="A27" s="1054"/>
      <c r="B27" s="1006"/>
      <c r="C27" s="1006"/>
      <c r="D27" s="1006"/>
      <c r="E27" s="1006"/>
      <c r="F27" s="1006"/>
      <c r="G27" s="1006"/>
      <c r="H27" s="1006"/>
      <c r="I27" s="1060"/>
    </row>
    <row r="28" spans="1:13" ht="14.25" customHeight="1">
      <c r="A28" s="1052"/>
      <c r="B28" s="248" t="s">
        <v>404</v>
      </c>
      <c r="C28" s="245"/>
      <c r="D28" s="245"/>
      <c r="E28" s="245"/>
      <c r="F28" s="245"/>
      <c r="G28" s="245"/>
      <c r="H28" s="245"/>
      <c r="I28" s="1061"/>
    </row>
    <row r="29" spans="1:13" ht="14.25" customHeight="1">
      <c r="A29" s="1054"/>
      <c r="B29" s="1006"/>
      <c r="C29" s="1006"/>
      <c r="D29" s="1006"/>
      <c r="E29" s="1006"/>
      <c r="F29" s="1006"/>
      <c r="G29" s="1006"/>
      <c r="H29" s="1006"/>
      <c r="I29" s="1060"/>
    </row>
    <row r="30" spans="1:13" ht="14.25" customHeight="1">
      <c r="A30" s="1054"/>
      <c r="B30" s="2723"/>
      <c r="C30" s="2724"/>
      <c r="D30" s="2724"/>
      <c r="E30" s="2724"/>
      <c r="F30" s="2724"/>
      <c r="G30" s="2724"/>
      <c r="H30" s="2725"/>
      <c r="I30" s="1060"/>
    </row>
    <row r="31" spans="1:13" ht="14.25" customHeight="1">
      <c r="A31" s="1054"/>
      <c r="B31" s="2726"/>
      <c r="C31" s="2727"/>
      <c r="D31" s="2727"/>
      <c r="E31" s="2727"/>
      <c r="F31" s="2727"/>
      <c r="G31" s="2727"/>
      <c r="H31" s="2728"/>
      <c r="I31" s="1060"/>
    </row>
    <row r="32" spans="1:13" ht="14.25" customHeight="1">
      <c r="A32" s="1054"/>
      <c r="B32" s="2726"/>
      <c r="C32" s="2727"/>
      <c r="D32" s="2727"/>
      <c r="E32" s="2727"/>
      <c r="F32" s="2727"/>
      <c r="G32" s="2727"/>
      <c r="H32" s="2728"/>
      <c r="I32" s="1060"/>
    </row>
    <row r="33" spans="1:13" ht="12.75" customHeight="1">
      <c r="A33" s="1054"/>
      <c r="B33" s="2726"/>
      <c r="C33" s="2727"/>
      <c r="D33" s="2727"/>
      <c r="E33" s="2727"/>
      <c r="F33" s="2727"/>
      <c r="G33" s="2727"/>
      <c r="H33" s="2728"/>
      <c r="I33" s="1060"/>
    </row>
    <row r="34" spans="1:13" ht="14.25" customHeight="1">
      <c r="A34" s="1054"/>
      <c r="B34" s="2726"/>
      <c r="C34" s="2727"/>
      <c r="D34" s="2727"/>
      <c r="E34" s="2727"/>
      <c r="F34" s="2727"/>
      <c r="G34" s="2727"/>
      <c r="H34" s="2728"/>
      <c r="I34" s="1060"/>
    </row>
    <row r="35" spans="1:13" ht="14.25" customHeight="1">
      <c r="A35" s="1054"/>
      <c r="B35" s="2726"/>
      <c r="C35" s="2727"/>
      <c r="D35" s="2727"/>
      <c r="E35" s="2727"/>
      <c r="F35" s="2727"/>
      <c r="G35" s="2727"/>
      <c r="H35" s="2728"/>
      <c r="I35" s="1060"/>
    </row>
    <row r="36" spans="1:13" ht="14.25" customHeight="1">
      <c r="A36" s="1054"/>
      <c r="B36" s="2726"/>
      <c r="C36" s="2727"/>
      <c r="D36" s="2727"/>
      <c r="E36" s="2727"/>
      <c r="F36" s="2727"/>
      <c r="G36" s="2727"/>
      <c r="H36" s="2728"/>
      <c r="I36" s="1060"/>
    </row>
    <row r="37" spans="1:13" ht="14.25" customHeight="1">
      <c r="A37" s="1054"/>
      <c r="B37" s="2726"/>
      <c r="C37" s="2727"/>
      <c r="D37" s="2727"/>
      <c r="E37" s="2727"/>
      <c r="F37" s="2727"/>
      <c r="G37" s="2727"/>
      <c r="H37" s="2728"/>
      <c r="I37" s="1060"/>
    </row>
    <row r="38" spans="1:13" ht="14.25" customHeight="1">
      <c r="A38" s="1054"/>
      <c r="B38" s="2726"/>
      <c r="C38" s="2727"/>
      <c r="D38" s="2727"/>
      <c r="E38" s="2727"/>
      <c r="F38" s="2727"/>
      <c r="G38" s="2727"/>
      <c r="H38" s="2728"/>
      <c r="I38" s="1060"/>
    </row>
    <row r="39" spans="1:13" ht="14.25" customHeight="1">
      <c r="A39" s="1054"/>
      <c r="B39" s="2726"/>
      <c r="C39" s="2727"/>
      <c r="D39" s="2727"/>
      <c r="E39" s="2727"/>
      <c r="F39" s="2727"/>
      <c r="G39" s="2727"/>
      <c r="H39" s="2728"/>
      <c r="I39" s="1060"/>
    </row>
    <row r="40" spans="1:13" ht="14.25" customHeight="1">
      <c r="A40" s="1054"/>
      <c r="B40" s="2726"/>
      <c r="C40" s="2727"/>
      <c r="D40" s="2727"/>
      <c r="E40" s="2727"/>
      <c r="F40" s="2727"/>
      <c r="G40" s="2727"/>
      <c r="H40" s="2728"/>
      <c r="I40" s="1060"/>
    </row>
    <row r="41" spans="1:13" ht="14.25" customHeight="1">
      <c r="A41" s="1054"/>
      <c r="B41" s="2726"/>
      <c r="C41" s="2727"/>
      <c r="D41" s="2727"/>
      <c r="E41" s="2727"/>
      <c r="F41" s="2727"/>
      <c r="G41" s="2727"/>
      <c r="H41" s="2728"/>
      <c r="I41" s="1060"/>
      <c r="J41" s="115" t="s">
        <v>94</v>
      </c>
    </row>
    <row r="42" spans="1:13" ht="14.25" customHeight="1">
      <c r="A42" s="1054"/>
      <c r="B42" s="2726"/>
      <c r="C42" s="2727"/>
      <c r="D42" s="2727"/>
      <c r="E42" s="2727"/>
      <c r="F42" s="2727"/>
      <c r="G42" s="2727"/>
      <c r="H42" s="2728"/>
      <c r="I42" s="1060"/>
      <c r="K42" s="115" t="s">
        <v>51</v>
      </c>
    </row>
    <row r="43" spans="1:13" ht="14.25" customHeight="1">
      <c r="A43" s="1054"/>
      <c r="B43" s="2726"/>
      <c r="C43" s="2727"/>
      <c r="D43" s="2727"/>
      <c r="E43" s="2727"/>
      <c r="F43" s="2727"/>
      <c r="G43" s="2727"/>
      <c r="H43" s="2728"/>
      <c r="I43" s="1060"/>
    </row>
    <row r="44" spans="1:13" ht="14.25" customHeight="1">
      <c r="A44" s="1054"/>
      <c r="B44" s="2726"/>
      <c r="C44" s="2727"/>
      <c r="D44" s="2727"/>
      <c r="E44" s="2727"/>
      <c r="F44" s="2727"/>
      <c r="G44" s="2727"/>
      <c r="H44" s="2728"/>
      <c r="I44" s="1060"/>
    </row>
    <row r="45" spans="1:13" ht="14.25" customHeight="1">
      <c r="A45" s="1054"/>
      <c r="B45" s="2726"/>
      <c r="C45" s="2727"/>
      <c r="D45" s="2727"/>
      <c r="E45" s="2727"/>
      <c r="F45" s="2727"/>
      <c r="G45" s="2727"/>
      <c r="H45" s="2728"/>
      <c r="I45" s="1060"/>
    </row>
    <row r="46" spans="1:13" ht="14.25" customHeight="1">
      <c r="A46" s="1054"/>
      <c r="B46" s="2726"/>
      <c r="C46" s="2727"/>
      <c r="D46" s="2727"/>
      <c r="E46" s="2727"/>
      <c r="F46" s="2727"/>
      <c r="G46" s="2727"/>
      <c r="H46" s="2728"/>
      <c r="I46" s="1060"/>
      <c r="M46" s="117"/>
    </row>
    <row r="47" spans="1:13" ht="14.25" customHeight="1">
      <c r="A47" s="1054"/>
      <c r="B47" s="2726"/>
      <c r="C47" s="2727"/>
      <c r="D47" s="2727"/>
      <c r="E47" s="2727"/>
      <c r="F47" s="2727"/>
      <c r="G47" s="2727"/>
      <c r="H47" s="2728"/>
      <c r="I47" s="1060"/>
    </row>
    <row r="48" spans="1:13" ht="14.25" customHeight="1">
      <c r="A48" s="1054"/>
      <c r="B48" s="2726"/>
      <c r="C48" s="2727"/>
      <c r="D48" s="2727"/>
      <c r="E48" s="2727"/>
      <c r="F48" s="2727"/>
      <c r="G48" s="2727"/>
      <c r="H48" s="2728"/>
      <c r="I48" s="1060"/>
    </row>
    <row r="49" spans="1:9" ht="14.25" customHeight="1">
      <c r="A49" s="1054"/>
      <c r="B49" s="2726"/>
      <c r="C49" s="2727"/>
      <c r="D49" s="2727"/>
      <c r="E49" s="2727"/>
      <c r="F49" s="2727"/>
      <c r="G49" s="2727"/>
      <c r="H49" s="2728"/>
      <c r="I49" s="1060"/>
    </row>
    <row r="50" spans="1:9" ht="14.25" customHeight="1">
      <c r="A50" s="1054"/>
      <c r="B50" s="2726"/>
      <c r="C50" s="2727"/>
      <c r="D50" s="2727"/>
      <c r="E50" s="2727"/>
      <c r="F50" s="2727"/>
      <c r="G50" s="2727"/>
      <c r="H50" s="2728"/>
      <c r="I50" s="1060"/>
    </row>
    <row r="51" spans="1:9" ht="14.25" customHeight="1">
      <c r="A51" s="1054"/>
      <c r="B51" s="2726"/>
      <c r="C51" s="2727"/>
      <c r="D51" s="2727"/>
      <c r="E51" s="2727"/>
      <c r="F51" s="2727"/>
      <c r="G51" s="2727"/>
      <c r="H51" s="2728"/>
      <c r="I51" s="1060"/>
    </row>
    <row r="52" spans="1:9" ht="14.25" customHeight="1">
      <c r="A52" s="1054"/>
      <c r="B52" s="2726"/>
      <c r="C52" s="2727"/>
      <c r="D52" s="2727"/>
      <c r="E52" s="2727"/>
      <c r="F52" s="2727"/>
      <c r="G52" s="2727"/>
      <c r="H52" s="2728"/>
      <c r="I52" s="1060"/>
    </row>
    <row r="53" spans="1:9" ht="14.25" customHeight="1">
      <c r="A53" s="1054"/>
      <c r="B53" s="2726"/>
      <c r="C53" s="2727"/>
      <c r="D53" s="2727"/>
      <c r="E53" s="2727"/>
      <c r="F53" s="2727"/>
      <c r="G53" s="2727"/>
      <c r="H53" s="2728"/>
      <c r="I53" s="1060"/>
    </row>
    <row r="54" spans="1:9" ht="14.25" customHeight="1">
      <c r="A54" s="1054"/>
      <c r="B54" s="2726"/>
      <c r="C54" s="2727"/>
      <c r="D54" s="2727"/>
      <c r="E54" s="2727"/>
      <c r="F54" s="2727"/>
      <c r="G54" s="2727"/>
      <c r="H54" s="2728"/>
      <c r="I54" s="1060"/>
    </row>
    <row r="55" spans="1:9" ht="14.25" customHeight="1">
      <c r="A55" s="1054"/>
      <c r="B55" s="2726"/>
      <c r="C55" s="2727"/>
      <c r="D55" s="2727"/>
      <c r="E55" s="2727"/>
      <c r="F55" s="2727"/>
      <c r="G55" s="2727"/>
      <c r="H55" s="2728"/>
      <c r="I55" s="1060"/>
    </row>
    <row r="56" spans="1:9" ht="14.25" customHeight="1">
      <c r="A56" s="1054"/>
      <c r="B56" s="2729"/>
      <c r="C56" s="2730"/>
      <c r="D56" s="2730"/>
      <c r="E56" s="2730"/>
      <c r="F56" s="2730"/>
      <c r="G56" s="2730"/>
      <c r="H56" s="2731"/>
      <c r="I56" s="1060"/>
    </row>
    <row r="57" spans="1:9" ht="12.75" customHeight="1">
      <c r="A57" s="1062"/>
      <c r="B57" s="2722"/>
      <c r="C57" s="2722"/>
      <c r="D57" s="2722" t="s">
        <v>786</v>
      </c>
      <c r="E57" s="2722"/>
      <c r="F57" s="2722"/>
      <c r="G57" s="2722"/>
      <c r="H57" s="2722"/>
      <c r="I57" s="1063"/>
    </row>
  </sheetData>
  <mergeCells count="9">
    <mergeCell ref="B2:H2"/>
    <mergeCell ref="C6:H6"/>
    <mergeCell ref="C4:H4"/>
    <mergeCell ref="B7:I7"/>
    <mergeCell ref="B57:C57"/>
    <mergeCell ref="D57:F57"/>
    <mergeCell ref="G57:H57"/>
    <mergeCell ref="B30:H56"/>
    <mergeCell ref="B11:H26"/>
  </mergeCells>
  <printOptions horizontalCentered="1"/>
  <pageMargins left="0.39370078740157483" right="0.39370078740157483" top="1.1811023622047245" bottom="0.78740157480314965" header="0.59055118110236227" footer="0.62992125984251968"/>
  <pageSetup paperSize="9" scale="83" orientation="portrait" r:id="rId1"/>
  <headerFooter alignWithMargins="0">
    <oddHeader>&amp;L&amp;G&amp;R&amp;"Arial,Negrita"&amp;14 ISSFA</oddHeader>
    <oddFooter>&amp;RPág. 7</oddFooter>
  </headerFooter>
  <drawing r:id="rId2"/>
  <legacyDrawingHF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M56"/>
  <sheetViews>
    <sheetView view="pageBreakPreview" zoomScaleSheetLayoutView="100" workbookViewId="0">
      <selection activeCell="L68" sqref="L68"/>
    </sheetView>
  </sheetViews>
  <sheetFormatPr baseColWidth="10" defaultRowHeight="13.5" customHeight="1"/>
  <cols>
    <col min="1" max="1" width="3.85546875" style="115" customWidth="1"/>
    <col min="2" max="2" width="14.7109375" style="115" customWidth="1"/>
    <col min="3" max="3" width="12.85546875" style="115" customWidth="1"/>
    <col min="4" max="4" width="13.140625" style="115" customWidth="1"/>
    <col min="5" max="5" width="6.42578125" style="115" customWidth="1"/>
    <col min="6" max="6" width="15.5703125" style="115" customWidth="1"/>
    <col min="7" max="7" width="12.140625" style="115" customWidth="1"/>
    <col min="8" max="8" width="12.42578125" style="115" customWidth="1"/>
    <col min="9" max="9" width="4.7109375" style="1011" customWidth="1"/>
    <col min="10" max="258" width="11.42578125" style="115"/>
    <col min="259" max="261" width="12.85546875" style="115" customWidth="1"/>
    <col min="262" max="262" width="6.42578125" style="115" customWidth="1"/>
    <col min="263" max="263" width="15.5703125" style="115" customWidth="1"/>
    <col min="264" max="264" width="12.85546875" style="115" customWidth="1"/>
    <col min="265" max="265" width="12.7109375" style="115" customWidth="1"/>
    <col min="266" max="514" width="11.42578125" style="115"/>
    <col min="515" max="517" width="12.85546875" style="115" customWidth="1"/>
    <col min="518" max="518" width="6.42578125" style="115" customWidth="1"/>
    <col min="519" max="519" width="15.5703125" style="115" customWidth="1"/>
    <col min="520" max="520" width="12.85546875" style="115" customWidth="1"/>
    <col min="521" max="521" width="12.7109375" style="115" customWidth="1"/>
    <col min="522" max="770" width="11.42578125" style="115"/>
    <col min="771" max="773" width="12.85546875" style="115" customWidth="1"/>
    <col min="774" max="774" width="6.42578125" style="115" customWidth="1"/>
    <col min="775" max="775" width="15.5703125" style="115" customWidth="1"/>
    <col min="776" max="776" width="12.85546875" style="115" customWidth="1"/>
    <col min="777" max="777" width="12.7109375" style="115" customWidth="1"/>
    <col min="778" max="1026" width="11.42578125" style="115"/>
    <col min="1027" max="1029" width="12.85546875" style="115" customWidth="1"/>
    <col min="1030" max="1030" width="6.42578125" style="115" customWidth="1"/>
    <col min="1031" max="1031" width="15.5703125" style="115" customWidth="1"/>
    <col min="1032" max="1032" width="12.85546875" style="115" customWidth="1"/>
    <col min="1033" max="1033" width="12.7109375" style="115" customWidth="1"/>
    <col min="1034" max="1282" width="11.42578125" style="115"/>
    <col min="1283" max="1285" width="12.85546875" style="115" customWidth="1"/>
    <col min="1286" max="1286" width="6.42578125" style="115" customWidth="1"/>
    <col min="1287" max="1287" width="15.5703125" style="115" customWidth="1"/>
    <col min="1288" max="1288" width="12.85546875" style="115" customWidth="1"/>
    <col min="1289" max="1289" width="12.7109375" style="115" customWidth="1"/>
    <col min="1290" max="1538" width="11.42578125" style="115"/>
    <col min="1539" max="1541" width="12.85546875" style="115" customWidth="1"/>
    <col min="1542" max="1542" width="6.42578125" style="115" customWidth="1"/>
    <col min="1543" max="1543" width="15.5703125" style="115" customWidth="1"/>
    <col min="1544" max="1544" width="12.85546875" style="115" customWidth="1"/>
    <col min="1545" max="1545" width="12.7109375" style="115" customWidth="1"/>
    <col min="1546" max="1794" width="11.42578125" style="115"/>
    <col min="1795" max="1797" width="12.85546875" style="115" customWidth="1"/>
    <col min="1798" max="1798" width="6.42578125" style="115" customWidth="1"/>
    <col min="1799" max="1799" width="15.5703125" style="115" customWidth="1"/>
    <col min="1800" max="1800" width="12.85546875" style="115" customWidth="1"/>
    <col min="1801" max="1801" width="12.7109375" style="115" customWidth="1"/>
    <col min="1802" max="2050" width="11.42578125" style="115"/>
    <col min="2051" max="2053" width="12.85546875" style="115" customWidth="1"/>
    <col min="2054" max="2054" width="6.42578125" style="115" customWidth="1"/>
    <col min="2055" max="2055" width="15.5703125" style="115" customWidth="1"/>
    <col min="2056" max="2056" width="12.85546875" style="115" customWidth="1"/>
    <col min="2057" max="2057" width="12.7109375" style="115" customWidth="1"/>
    <col min="2058" max="2306" width="11.42578125" style="115"/>
    <col min="2307" max="2309" width="12.85546875" style="115" customWidth="1"/>
    <col min="2310" max="2310" width="6.42578125" style="115" customWidth="1"/>
    <col min="2311" max="2311" width="15.5703125" style="115" customWidth="1"/>
    <col min="2312" max="2312" width="12.85546875" style="115" customWidth="1"/>
    <col min="2313" max="2313" width="12.7109375" style="115" customWidth="1"/>
    <col min="2314" max="2562" width="11.42578125" style="115"/>
    <col min="2563" max="2565" width="12.85546875" style="115" customWidth="1"/>
    <col min="2566" max="2566" width="6.42578125" style="115" customWidth="1"/>
    <col min="2567" max="2567" width="15.5703125" style="115" customWidth="1"/>
    <col min="2568" max="2568" width="12.85546875" style="115" customWidth="1"/>
    <col min="2569" max="2569" width="12.7109375" style="115" customWidth="1"/>
    <col min="2570" max="2818" width="11.42578125" style="115"/>
    <col min="2819" max="2821" width="12.85546875" style="115" customWidth="1"/>
    <col min="2822" max="2822" width="6.42578125" style="115" customWidth="1"/>
    <col min="2823" max="2823" width="15.5703125" style="115" customWidth="1"/>
    <col min="2824" max="2824" width="12.85546875" style="115" customWidth="1"/>
    <col min="2825" max="2825" width="12.7109375" style="115" customWidth="1"/>
    <col min="2826" max="3074" width="11.42578125" style="115"/>
    <col min="3075" max="3077" width="12.85546875" style="115" customWidth="1"/>
    <col min="3078" max="3078" width="6.42578125" style="115" customWidth="1"/>
    <col min="3079" max="3079" width="15.5703125" style="115" customWidth="1"/>
    <col min="3080" max="3080" width="12.85546875" style="115" customWidth="1"/>
    <col min="3081" max="3081" width="12.7109375" style="115" customWidth="1"/>
    <col min="3082" max="3330" width="11.42578125" style="115"/>
    <col min="3331" max="3333" width="12.85546875" style="115" customWidth="1"/>
    <col min="3334" max="3334" width="6.42578125" style="115" customWidth="1"/>
    <col min="3335" max="3335" width="15.5703125" style="115" customWidth="1"/>
    <col min="3336" max="3336" width="12.85546875" style="115" customWidth="1"/>
    <col min="3337" max="3337" width="12.7109375" style="115" customWidth="1"/>
    <col min="3338" max="3586" width="11.42578125" style="115"/>
    <col min="3587" max="3589" width="12.85546875" style="115" customWidth="1"/>
    <col min="3590" max="3590" width="6.42578125" style="115" customWidth="1"/>
    <col min="3591" max="3591" width="15.5703125" style="115" customWidth="1"/>
    <col min="3592" max="3592" width="12.85546875" style="115" customWidth="1"/>
    <col min="3593" max="3593" width="12.7109375" style="115" customWidth="1"/>
    <col min="3594" max="3842" width="11.42578125" style="115"/>
    <col min="3843" max="3845" width="12.85546875" style="115" customWidth="1"/>
    <col min="3846" max="3846" width="6.42578125" style="115" customWidth="1"/>
    <col min="3847" max="3847" width="15.5703125" style="115" customWidth="1"/>
    <col min="3848" max="3848" width="12.85546875" style="115" customWidth="1"/>
    <col min="3849" max="3849" width="12.7109375" style="115" customWidth="1"/>
    <col min="3850" max="4098" width="11.42578125" style="115"/>
    <col min="4099" max="4101" width="12.85546875" style="115" customWidth="1"/>
    <col min="4102" max="4102" width="6.42578125" style="115" customWidth="1"/>
    <col min="4103" max="4103" width="15.5703125" style="115" customWidth="1"/>
    <col min="4104" max="4104" width="12.85546875" style="115" customWidth="1"/>
    <col min="4105" max="4105" width="12.7109375" style="115" customWidth="1"/>
    <col min="4106" max="4354" width="11.42578125" style="115"/>
    <col min="4355" max="4357" width="12.85546875" style="115" customWidth="1"/>
    <col min="4358" max="4358" width="6.42578125" style="115" customWidth="1"/>
    <col min="4359" max="4359" width="15.5703125" style="115" customWidth="1"/>
    <col min="4360" max="4360" width="12.85546875" style="115" customWidth="1"/>
    <col min="4361" max="4361" width="12.7109375" style="115" customWidth="1"/>
    <col min="4362" max="4610" width="11.42578125" style="115"/>
    <col min="4611" max="4613" width="12.85546875" style="115" customWidth="1"/>
    <col min="4614" max="4614" width="6.42578125" style="115" customWidth="1"/>
    <col min="4615" max="4615" width="15.5703125" style="115" customWidth="1"/>
    <col min="4616" max="4616" width="12.85546875" style="115" customWidth="1"/>
    <col min="4617" max="4617" width="12.7109375" style="115" customWidth="1"/>
    <col min="4618" max="4866" width="11.42578125" style="115"/>
    <col min="4867" max="4869" width="12.85546875" style="115" customWidth="1"/>
    <col min="4870" max="4870" width="6.42578125" style="115" customWidth="1"/>
    <col min="4871" max="4871" width="15.5703125" style="115" customWidth="1"/>
    <col min="4872" max="4872" width="12.85546875" style="115" customWidth="1"/>
    <col min="4873" max="4873" width="12.7109375" style="115" customWidth="1"/>
    <col min="4874" max="5122" width="11.42578125" style="115"/>
    <col min="5123" max="5125" width="12.85546875" style="115" customWidth="1"/>
    <col min="5126" max="5126" width="6.42578125" style="115" customWidth="1"/>
    <col min="5127" max="5127" width="15.5703125" style="115" customWidth="1"/>
    <col min="5128" max="5128" width="12.85546875" style="115" customWidth="1"/>
    <col min="5129" max="5129" width="12.7109375" style="115" customWidth="1"/>
    <col min="5130" max="5378" width="11.42578125" style="115"/>
    <col min="5379" max="5381" width="12.85546875" style="115" customWidth="1"/>
    <col min="5382" max="5382" width="6.42578125" style="115" customWidth="1"/>
    <col min="5383" max="5383" width="15.5703125" style="115" customWidth="1"/>
    <col min="5384" max="5384" width="12.85546875" style="115" customWidth="1"/>
    <col min="5385" max="5385" width="12.7109375" style="115" customWidth="1"/>
    <col min="5386" max="5634" width="11.42578125" style="115"/>
    <col min="5635" max="5637" width="12.85546875" style="115" customWidth="1"/>
    <col min="5638" max="5638" width="6.42578125" style="115" customWidth="1"/>
    <col min="5639" max="5639" width="15.5703125" style="115" customWidth="1"/>
    <col min="5640" max="5640" width="12.85546875" style="115" customWidth="1"/>
    <col min="5641" max="5641" width="12.7109375" style="115" customWidth="1"/>
    <col min="5642" max="5890" width="11.42578125" style="115"/>
    <col min="5891" max="5893" width="12.85546875" style="115" customWidth="1"/>
    <col min="5894" max="5894" width="6.42578125" style="115" customWidth="1"/>
    <col min="5895" max="5895" width="15.5703125" style="115" customWidth="1"/>
    <col min="5896" max="5896" width="12.85546875" style="115" customWidth="1"/>
    <col min="5897" max="5897" width="12.7109375" style="115" customWidth="1"/>
    <col min="5898" max="6146" width="11.42578125" style="115"/>
    <col min="6147" max="6149" width="12.85546875" style="115" customWidth="1"/>
    <col min="6150" max="6150" width="6.42578125" style="115" customWidth="1"/>
    <col min="6151" max="6151" width="15.5703125" style="115" customWidth="1"/>
    <col min="6152" max="6152" width="12.85546875" style="115" customWidth="1"/>
    <col min="6153" max="6153" width="12.7109375" style="115" customWidth="1"/>
    <col min="6154" max="6402" width="11.42578125" style="115"/>
    <col min="6403" max="6405" width="12.85546875" style="115" customWidth="1"/>
    <col min="6406" max="6406" width="6.42578125" style="115" customWidth="1"/>
    <col min="6407" max="6407" width="15.5703125" style="115" customWidth="1"/>
    <col min="6408" max="6408" width="12.85546875" style="115" customWidth="1"/>
    <col min="6409" max="6409" width="12.7109375" style="115" customWidth="1"/>
    <col min="6410" max="6658" width="11.42578125" style="115"/>
    <col min="6659" max="6661" width="12.85546875" style="115" customWidth="1"/>
    <col min="6662" max="6662" width="6.42578125" style="115" customWidth="1"/>
    <col min="6663" max="6663" width="15.5703125" style="115" customWidth="1"/>
    <col min="6664" max="6664" width="12.85546875" style="115" customWidth="1"/>
    <col min="6665" max="6665" width="12.7109375" style="115" customWidth="1"/>
    <col min="6666" max="6914" width="11.42578125" style="115"/>
    <col min="6915" max="6917" width="12.85546875" style="115" customWidth="1"/>
    <col min="6918" max="6918" width="6.42578125" style="115" customWidth="1"/>
    <col min="6919" max="6919" width="15.5703125" style="115" customWidth="1"/>
    <col min="6920" max="6920" width="12.85546875" style="115" customWidth="1"/>
    <col min="6921" max="6921" width="12.7109375" style="115" customWidth="1"/>
    <col min="6922" max="7170" width="11.42578125" style="115"/>
    <col min="7171" max="7173" width="12.85546875" style="115" customWidth="1"/>
    <col min="7174" max="7174" width="6.42578125" style="115" customWidth="1"/>
    <col min="7175" max="7175" width="15.5703125" style="115" customWidth="1"/>
    <col min="7176" max="7176" width="12.85546875" style="115" customWidth="1"/>
    <col min="7177" max="7177" width="12.7109375" style="115" customWidth="1"/>
    <col min="7178" max="7426" width="11.42578125" style="115"/>
    <col min="7427" max="7429" width="12.85546875" style="115" customWidth="1"/>
    <col min="7430" max="7430" width="6.42578125" style="115" customWidth="1"/>
    <col min="7431" max="7431" width="15.5703125" style="115" customWidth="1"/>
    <col min="7432" max="7432" width="12.85546875" style="115" customWidth="1"/>
    <col min="7433" max="7433" width="12.7109375" style="115" customWidth="1"/>
    <col min="7434" max="7682" width="11.42578125" style="115"/>
    <col min="7683" max="7685" width="12.85546875" style="115" customWidth="1"/>
    <col min="7686" max="7686" width="6.42578125" style="115" customWidth="1"/>
    <col min="7687" max="7687" width="15.5703125" style="115" customWidth="1"/>
    <col min="7688" max="7688" width="12.85546875" style="115" customWidth="1"/>
    <col min="7689" max="7689" width="12.7109375" style="115" customWidth="1"/>
    <col min="7690" max="7938" width="11.42578125" style="115"/>
    <col min="7939" max="7941" width="12.85546875" style="115" customWidth="1"/>
    <col min="7942" max="7942" width="6.42578125" style="115" customWidth="1"/>
    <col min="7943" max="7943" width="15.5703125" style="115" customWidth="1"/>
    <col min="7944" max="7944" width="12.85546875" style="115" customWidth="1"/>
    <col min="7945" max="7945" width="12.7109375" style="115" customWidth="1"/>
    <col min="7946" max="8194" width="11.42578125" style="115"/>
    <col min="8195" max="8197" width="12.85546875" style="115" customWidth="1"/>
    <col min="8198" max="8198" width="6.42578125" style="115" customWidth="1"/>
    <col min="8199" max="8199" width="15.5703125" style="115" customWidth="1"/>
    <col min="8200" max="8200" width="12.85546875" style="115" customWidth="1"/>
    <col min="8201" max="8201" width="12.7109375" style="115" customWidth="1"/>
    <col min="8202" max="8450" width="11.42578125" style="115"/>
    <col min="8451" max="8453" width="12.85546875" style="115" customWidth="1"/>
    <col min="8454" max="8454" width="6.42578125" style="115" customWidth="1"/>
    <col min="8455" max="8455" width="15.5703125" style="115" customWidth="1"/>
    <col min="8456" max="8456" width="12.85546875" style="115" customWidth="1"/>
    <col min="8457" max="8457" width="12.7109375" style="115" customWidth="1"/>
    <col min="8458" max="8706" width="11.42578125" style="115"/>
    <col min="8707" max="8709" width="12.85546875" style="115" customWidth="1"/>
    <col min="8710" max="8710" width="6.42578125" style="115" customWidth="1"/>
    <col min="8711" max="8711" width="15.5703125" style="115" customWidth="1"/>
    <col min="8712" max="8712" width="12.85546875" style="115" customWidth="1"/>
    <col min="8713" max="8713" width="12.7109375" style="115" customWidth="1"/>
    <col min="8714" max="8962" width="11.42578125" style="115"/>
    <col min="8963" max="8965" width="12.85546875" style="115" customWidth="1"/>
    <col min="8966" max="8966" width="6.42578125" style="115" customWidth="1"/>
    <col min="8967" max="8967" width="15.5703125" style="115" customWidth="1"/>
    <col min="8968" max="8968" width="12.85546875" style="115" customWidth="1"/>
    <col min="8969" max="8969" width="12.7109375" style="115" customWidth="1"/>
    <col min="8970" max="9218" width="11.42578125" style="115"/>
    <col min="9219" max="9221" width="12.85546875" style="115" customWidth="1"/>
    <col min="9222" max="9222" width="6.42578125" style="115" customWidth="1"/>
    <col min="9223" max="9223" width="15.5703125" style="115" customWidth="1"/>
    <col min="9224" max="9224" width="12.85546875" style="115" customWidth="1"/>
    <col min="9225" max="9225" width="12.7109375" style="115" customWidth="1"/>
    <col min="9226" max="9474" width="11.42578125" style="115"/>
    <col min="9475" max="9477" width="12.85546875" style="115" customWidth="1"/>
    <col min="9478" max="9478" width="6.42578125" style="115" customWidth="1"/>
    <col min="9479" max="9479" width="15.5703125" style="115" customWidth="1"/>
    <col min="9480" max="9480" width="12.85546875" style="115" customWidth="1"/>
    <col min="9481" max="9481" width="12.7109375" style="115" customWidth="1"/>
    <col min="9482" max="9730" width="11.42578125" style="115"/>
    <col min="9731" max="9733" width="12.85546875" style="115" customWidth="1"/>
    <col min="9734" max="9734" width="6.42578125" style="115" customWidth="1"/>
    <col min="9735" max="9735" width="15.5703125" style="115" customWidth="1"/>
    <col min="9736" max="9736" width="12.85546875" style="115" customWidth="1"/>
    <col min="9737" max="9737" width="12.7109375" style="115" customWidth="1"/>
    <col min="9738" max="9986" width="11.42578125" style="115"/>
    <col min="9987" max="9989" width="12.85546875" style="115" customWidth="1"/>
    <col min="9990" max="9990" width="6.42578125" style="115" customWidth="1"/>
    <col min="9991" max="9991" width="15.5703125" style="115" customWidth="1"/>
    <col min="9992" max="9992" width="12.85546875" style="115" customWidth="1"/>
    <col min="9993" max="9993" width="12.7109375" style="115" customWidth="1"/>
    <col min="9994" max="10242" width="11.42578125" style="115"/>
    <col min="10243" max="10245" width="12.85546875" style="115" customWidth="1"/>
    <col min="10246" max="10246" width="6.42578125" style="115" customWidth="1"/>
    <col min="10247" max="10247" width="15.5703125" style="115" customWidth="1"/>
    <col min="10248" max="10248" width="12.85546875" style="115" customWidth="1"/>
    <col min="10249" max="10249" width="12.7109375" style="115" customWidth="1"/>
    <col min="10250" max="10498" width="11.42578125" style="115"/>
    <col min="10499" max="10501" width="12.85546875" style="115" customWidth="1"/>
    <col min="10502" max="10502" width="6.42578125" style="115" customWidth="1"/>
    <col min="10503" max="10503" width="15.5703125" style="115" customWidth="1"/>
    <col min="10504" max="10504" width="12.85546875" style="115" customWidth="1"/>
    <col min="10505" max="10505" width="12.7109375" style="115" customWidth="1"/>
    <col min="10506" max="10754" width="11.42578125" style="115"/>
    <col min="10755" max="10757" width="12.85546875" style="115" customWidth="1"/>
    <col min="10758" max="10758" width="6.42578125" style="115" customWidth="1"/>
    <col min="10759" max="10759" width="15.5703125" style="115" customWidth="1"/>
    <col min="10760" max="10760" width="12.85546875" style="115" customWidth="1"/>
    <col min="10761" max="10761" width="12.7109375" style="115" customWidth="1"/>
    <col min="10762" max="11010" width="11.42578125" style="115"/>
    <col min="11011" max="11013" width="12.85546875" style="115" customWidth="1"/>
    <col min="11014" max="11014" width="6.42578125" style="115" customWidth="1"/>
    <col min="11015" max="11015" width="15.5703125" style="115" customWidth="1"/>
    <col min="11016" max="11016" width="12.85546875" style="115" customWidth="1"/>
    <col min="11017" max="11017" width="12.7109375" style="115" customWidth="1"/>
    <col min="11018" max="11266" width="11.42578125" style="115"/>
    <col min="11267" max="11269" width="12.85546875" style="115" customWidth="1"/>
    <col min="11270" max="11270" width="6.42578125" style="115" customWidth="1"/>
    <col min="11271" max="11271" width="15.5703125" style="115" customWidth="1"/>
    <col min="11272" max="11272" width="12.85546875" style="115" customWidth="1"/>
    <col min="11273" max="11273" width="12.7109375" style="115" customWidth="1"/>
    <col min="11274" max="11522" width="11.42578125" style="115"/>
    <col min="11523" max="11525" width="12.85546875" style="115" customWidth="1"/>
    <col min="11526" max="11526" width="6.42578125" style="115" customWidth="1"/>
    <col min="11527" max="11527" width="15.5703125" style="115" customWidth="1"/>
    <col min="11528" max="11528" width="12.85546875" style="115" customWidth="1"/>
    <col min="11529" max="11529" width="12.7109375" style="115" customWidth="1"/>
    <col min="11530" max="11778" width="11.42578125" style="115"/>
    <col min="11779" max="11781" width="12.85546875" style="115" customWidth="1"/>
    <col min="11782" max="11782" width="6.42578125" style="115" customWidth="1"/>
    <col min="11783" max="11783" width="15.5703125" style="115" customWidth="1"/>
    <col min="11784" max="11784" width="12.85546875" style="115" customWidth="1"/>
    <col min="11785" max="11785" width="12.7109375" style="115" customWidth="1"/>
    <col min="11786" max="12034" width="11.42578125" style="115"/>
    <col min="12035" max="12037" width="12.85546875" style="115" customWidth="1"/>
    <col min="12038" max="12038" width="6.42578125" style="115" customWidth="1"/>
    <col min="12039" max="12039" width="15.5703125" style="115" customWidth="1"/>
    <col min="12040" max="12040" width="12.85546875" style="115" customWidth="1"/>
    <col min="12041" max="12041" width="12.7109375" style="115" customWidth="1"/>
    <col min="12042" max="12290" width="11.42578125" style="115"/>
    <col min="12291" max="12293" width="12.85546875" style="115" customWidth="1"/>
    <col min="12294" max="12294" width="6.42578125" style="115" customWidth="1"/>
    <col min="12295" max="12295" width="15.5703125" style="115" customWidth="1"/>
    <col min="12296" max="12296" width="12.85546875" style="115" customWidth="1"/>
    <col min="12297" max="12297" width="12.7109375" style="115" customWidth="1"/>
    <col min="12298" max="12546" width="11.42578125" style="115"/>
    <col min="12547" max="12549" width="12.85546875" style="115" customWidth="1"/>
    <col min="12550" max="12550" width="6.42578125" style="115" customWidth="1"/>
    <col min="12551" max="12551" width="15.5703125" style="115" customWidth="1"/>
    <col min="12552" max="12552" width="12.85546875" style="115" customWidth="1"/>
    <col min="12553" max="12553" width="12.7109375" style="115" customWidth="1"/>
    <col min="12554" max="12802" width="11.42578125" style="115"/>
    <col min="12803" max="12805" width="12.85546875" style="115" customWidth="1"/>
    <col min="12806" max="12806" width="6.42578125" style="115" customWidth="1"/>
    <col min="12807" max="12807" width="15.5703125" style="115" customWidth="1"/>
    <col min="12808" max="12808" width="12.85546875" style="115" customWidth="1"/>
    <col min="12809" max="12809" width="12.7109375" style="115" customWidth="1"/>
    <col min="12810" max="13058" width="11.42578125" style="115"/>
    <col min="13059" max="13061" width="12.85546875" style="115" customWidth="1"/>
    <col min="13062" max="13062" width="6.42578125" style="115" customWidth="1"/>
    <col min="13063" max="13063" width="15.5703125" style="115" customWidth="1"/>
    <col min="13064" max="13064" width="12.85546875" style="115" customWidth="1"/>
    <col min="13065" max="13065" width="12.7109375" style="115" customWidth="1"/>
    <col min="13066" max="13314" width="11.42578125" style="115"/>
    <col min="13315" max="13317" width="12.85546875" style="115" customWidth="1"/>
    <col min="13318" max="13318" width="6.42578125" style="115" customWidth="1"/>
    <col min="13319" max="13319" width="15.5703125" style="115" customWidth="1"/>
    <col min="13320" max="13320" width="12.85546875" style="115" customWidth="1"/>
    <col min="13321" max="13321" width="12.7109375" style="115" customWidth="1"/>
    <col min="13322" max="13570" width="11.42578125" style="115"/>
    <col min="13571" max="13573" width="12.85546875" style="115" customWidth="1"/>
    <col min="13574" max="13574" width="6.42578125" style="115" customWidth="1"/>
    <col min="13575" max="13575" width="15.5703125" style="115" customWidth="1"/>
    <col min="13576" max="13576" width="12.85546875" style="115" customWidth="1"/>
    <col min="13577" max="13577" width="12.7109375" style="115" customWidth="1"/>
    <col min="13578" max="13826" width="11.42578125" style="115"/>
    <col min="13827" max="13829" width="12.85546875" style="115" customWidth="1"/>
    <col min="13830" max="13830" width="6.42578125" style="115" customWidth="1"/>
    <col min="13831" max="13831" width="15.5703125" style="115" customWidth="1"/>
    <col min="13832" max="13832" width="12.85546875" style="115" customWidth="1"/>
    <col min="13833" max="13833" width="12.7109375" style="115" customWidth="1"/>
    <col min="13834" max="14082" width="11.42578125" style="115"/>
    <col min="14083" max="14085" width="12.85546875" style="115" customWidth="1"/>
    <col min="14086" max="14086" width="6.42578125" style="115" customWidth="1"/>
    <col min="14087" max="14087" width="15.5703125" style="115" customWidth="1"/>
    <col min="14088" max="14088" width="12.85546875" style="115" customWidth="1"/>
    <col min="14089" max="14089" width="12.7109375" style="115" customWidth="1"/>
    <col min="14090" max="14338" width="11.42578125" style="115"/>
    <col min="14339" max="14341" width="12.85546875" style="115" customWidth="1"/>
    <col min="14342" max="14342" width="6.42578125" style="115" customWidth="1"/>
    <col min="14343" max="14343" width="15.5703125" style="115" customWidth="1"/>
    <col min="14344" max="14344" width="12.85546875" style="115" customWidth="1"/>
    <col min="14345" max="14345" width="12.7109375" style="115" customWidth="1"/>
    <col min="14346" max="14594" width="11.42578125" style="115"/>
    <col min="14595" max="14597" width="12.85546875" style="115" customWidth="1"/>
    <col min="14598" max="14598" width="6.42578125" style="115" customWidth="1"/>
    <col min="14599" max="14599" width="15.5703125" style="115" customWidth="1"/>
    <col min="14600" max="14600" width="12.85546875" style="115" customWidth="1"/>
    <col min="14601" max="14601" width="12.7109375" style="115" customWidth="1"/>
    <col min="14602" max="14850" width="11.42578125" style="115"/>
    <col min="14851" max="14853" width="12.85546875" style="115" customWidth="1"/>
    <col min="14854" max="14854" width="6.42578125" style="115" customWidth="1"/>
    <col min="14855" max="14855" width="15.5703125" style="115" customWidth="1"/>
    <col min="14856" max="14856" width="12.85546875" style="115" customWidth="1"/>
    <col min="14857" max="14857" width="12.7109375" style="115" customWidth="1"/>
    <col min="14858" max="15106" width="11.42578125" style="115"/>
    <col min="15107" max="15109" width="12.85546875" style="115" customWidth="1"/>
    <col min="15110" max="15110" width="6.42578125" style="115" customWidth="1"/>
    <col min="15111" max="15111" width="15.5703125" style="115" customWidth="1"/>
    <col min="15112" max="15112" width="12.85546875" style="115" customWidth="1"/>
    <col min="15113" max="15113" width="12.7109375" style="115" customWidth="1"/>
    <col min="15114" max="15362" width="11.42578125" style="115"/>
    <col min="15363" max="15365" width="12.85546875" style="115" customWidth="1"/>
    <col min="15366" max="15366" width="6.42578125" style="115" customWidth="1"/>
    <col min="15367" max="15367" width="15.5703125" style="115" customWidth="1"/>
    <col min="15368" max="15368" width="12.85546875" style="115" customWidth="1"/>
    <col min="15369" max="15369" width="12.7109375" style="115" customWidth="1"/>
    <col min="15370" max="15618" width="11.42578125" style="115"/>
    <col min="15619" max="15621" width="12.85546875" style="115" customWidth="1"/>
    <col min="15622" max="15622" width="6.42578125" style="115" customWidth="1"/>
    <col min="15623" max="15623" width="15.5703125" style="115" customWidth="1"/>
    <col min="15624" max="15624" width="12.85546875" style="115" customWidth="1"/>
    <col min="15625" max="15625" width="12.7109375" style="115" customWidth="1"/>
    <col min="15626" max="15874" width="11.42578125" style="115"/>
    <col min="15875" max="15877" width="12.85546875" style="115" customWidth="1"/>
    <col min="15878" max="15878" width="6.42578125" style="115" customWidth="1"/>
    <col min="15879" max="15879" width="15.5703125" style="115" customWidth="1"/>
    <col min="15880" max="15880" width="12.85546875" style="115" customWidth="1"/>
    <col min="15881" max="15881" width="12.7109375" style="115" customWidth="1"/>
    <col min="15882" max="16130" width="11.42578125" style="115"/>
    <col min="16131" max="16133" width="12.85546875" style="115" customWidth="1"/>
    <col min="16134" max="16134" width="6.42578125" style="115" customWidth="1"/>
    <col min="16135" max="16135" width="15.5703125" style="115" customWidth="1"/>
    <col min="16136" max="16136" width="12.85546875" style="115" customWidth="1"/>
    <col min="16137" max="16137" width="12.7109375" style="115" customWidth="1"/>
    <col min="16138" max="16384" width="11.42578125" style="115"/>
  </cols>
  <sheetData>
    <row r="1" spans="1:9" s="1011" customFormat="1" ht="13.5" customHeight="1">
      <c r="A1" s="1049"/>
      <c r="B1" s="1050"/>
      <c r="C1" s="1050"/>
      <c r="D1" s="1050"/>
      <c r="E1" s="1050"/>
      <c r="F1" s="1050"/>
      <c r="G1" s="1050"/>
      <c r="H1" s="1050"/>
      <c r="I1" s="1051"/>
    </row>
    <row r="2" spans="1:9" ht="18" customHeight="1">
      <c r="A2" s="1054"/>
      <c r="B2" s="2717" t="str">
        <f>+'7 Ubicacion'!B2:H2</f>
        <v>INSTITUTO DE SEGURIDAD SOCIAL DE LAS FUERZAS ARMADAS - ISSFA</v>
      </c>
      <c r="C2" s="2717"/>
      <c r="D2" s="2717"/>
      <c r="E2" s="2717"/>
      <c r="F2" s="2717"/>
      <c r="G2" s="2717"/>
      <c r="H2" s="2717"/>
      <c r="I2" s="1064"/>
    </row>
    <row r="3" spans="1:9" s="1011" customFormat="1" ht="10.5" customHeight="1">
      <c r="A3" s="1054"/>
      <c r="B3" s="1010"/>
      <c r="C3" s="1010"/>
      <c r="D3" s="1010"/>
      <c r="E3" s="1010"/>
      <c r="F3" s="1010"/>
      <c r="G3" s="1010"/>
      <c r="H3" s="1010"/>
      <c r="I3" s="1064"/>
    </row>
    <row r="4" spans="1:9">
      <c r="A4" s="1054"/>
      <c r="B4" s="275" t="s">
        <v>536</v>
      </c>
      <c r="C4" s="2734"/>
      <c r="D4" s="2734"/>
      <c r="E4" s="2734"/>
      <c r="F4" s="2734"/>
      <c r="G4" s="2734"/>
      <c r="H4" s="2734"/>
      <c r="I4" s="1056"/>
    </row>
    <row r="5" spans="1:9" s="1011" customFormat="1">
      <c r="A5" s="1054"/>
      <c r="B5" s="1007"/>
      <c r="C5" s="1007"/>
      <c r="D5" s="1007"/>
      <c r="E5" s="1007"/>
      <c r="F5" s="1007"/>
      <c r="G5" s="1007"/>
      <c r="H5" s="1007"/>
      <c r="I5" s="1056"/>
    </row>
    <row r="6" spans="1:9" s="1011" customFormat="1">
      <c r="A6" s="1054"/>
      <c r="B6" s="1008" t="s">
        <v>93</v>
      </c>
      <c r="C6" s="2718"/>
      <c r="D6" s="2718"/>
      <c r="E6" s="2718"/>
      <c r="F6" s="2718"/>
      <c r="G6" s="2718"/>
      <c r="H6" s="2718"/>
      <c r="I6" s="2735"/>
    </row>
    <row r="7" spans="1:9" s="1011" customFormat="1" ht="27" customHeight="1">
      <c r="A7" s="1054"/>
      <c r="B7" s="2720"/>
      <c r="C7" s="2720"/>
      <c r="D7" s="2720"/>
      <c r="E7" s="2720"/>
      <c r="F7" s="2720"/>
      <c r="G7" s="2720"/>
      <c r="H7" s="2720"/>
      <c r="I7" s="2721"/>
    </row>
    <row r="8" spans="1:9" ht="15" customHeight="1">
      <c r="A8" s="1054"/>
      <c r="B8" s="241" t="s">
        <v>406</v>
      </c>
      <c r="C8" s="246"/>
      <c r="D8" s="246"/>
      <c r="E8" s="246"/>
      <c r="F8" s="246"/>
      <c r="G8" s="246"/>
      <c r="H8" s="246"/>
      <c r="I8" s="1058"/>
    </row>
    <row r="9" spans="1:9" s="1011" customFormat="1" ht="7.5" customHeight="1">
      <c r="A9" s="1054"/>
      <c r="B9" s="1009"/>
      <c r="C9" s="1009"/>
      <c r="D9" s="1009"/>
      <c r="E9" s="1009"/>
      <c r="F9" s="1009"/>
      <c r="G9" s="1009"/>
      <c r="H9" s="1009"/>
      <c r="I9" s="1058"/>
    </row>
    <row r="10" spans="1:9" s="1011" customFormat="1" ht="14.25" customHeight="1">
      <c r="A10" s="1054"/>
      <c r="B10" s="2723"/>
      <c r="C10" s="2724"/>
      <c r="D10" s="2724"/>
      <c r="E10" s="2724"/>
      <c r="F10" s="2724"/>
      <c r="G10" s="2724"/>
      <c r="H10" s="2725"/>
      <c r="I10" s="1060"/>
    </row>
    <row r="11" spans="1:9" s="1011" customFormat="1" ht="14.25" customHeight="1">
      <c r="A11" s="1054"/>
      <c r="B11" s="2726"/>
      <c r="C11" s="2727"/>
      <c r="D11" s="2727"/>
      <c r="E11" s="2727"/>
      <c r="F11" s="2727"/>
      <c r="G11" s="2727"/>
      <c r="H11" s="2728"/>
      <c r="I11" s="1060"/>
    </row>
    <row r="12" spans="1:9" s="1011" customFormat="1" ht="14.25" customHeight="1">
      <c r="A12" s="1054"/>
      <c r="B12" s="2726"/>
      <c r="C12" s="2727"/>
      <c r="D12" s="2727"/>
      <c r="E12" s="2727"/>
      <c r="F12" s="2727"/>
      <c r="G12" s="2727"/>
      <c r="H12" s="2728"/>
      <c r="I12" s="1060"/>
    </row>
    <row r="13" spans="1:9" s="1011" customFormat="1" ht="14.25" customHeight="1">
      <c r="A13" s="1054"/>
      <c r="B13" s="2726"/>
      <c r="C13" s="2727"/>
      <c r="D13" s="2727"/>
      <c r="E13" s="2727"/>
      <c r="F13" s="2727"/>
      <c r="G13" s="2727"/>
      <c r="H13" s="2728"/>
      <c r="I13" s="1060"/>
    </row>
    <row r="14" spans="1:9" s="1011" customFormat="1" ht="14.25" customHeight="1">
      <c r="A14" s="1054"/>
      <c r="B14" s="2726"/>
      <c r="C14" s="2727"/>
      <c r="D14" s="2727"/>
      <c r="E14" s="2727"/>
      <c r="F14" s="2727"/>
      <c r="G14" s="2727"/>
      <c r="H14" s="2728"/>
      <c r="I14" s="1060"/>
    </row>
    <row r="15" spans="1:9" s="1011" customFormat="1" ht="14.25" customHeight="1">
      <c r="A15" s="1054"/>
      <c r="B15" s="2726"/>
      <c r="C15" s="2727"/>
      <c r="D15" s="2727"/>
      <c r="E15" s="2727"/>
      <c r="F15" s="2727"/>
      <c r="G15" s="2727"/>
      <c r="H15" s="2728"/>
      <c r="I15" s="1060"/>
    </row>
    <row r="16" spans="1:9" s="1011" customFormat="1" ht="14.25" customHeight="1">
      <c r="A16" s="1054"/>
      <c r="B16" s="2726"/>
      <c r="C16" s="2727"/>
      <c r="D16" s="2727"/>
      <c r="E16" s="2727"/>
      <c r="F16" s="2727"/>
      <c r="G16" s="2727"/>
      <c r="H16" s="2728"/>
      <c r="I16" s="1060"/>
    </row>
    <row r="17" spans="1:13" s="1011" customFormat="1" ht="14.25" customHeight="1">
      <c r="A17" s="1054"/>
      <c r="B17" s="2726"/>
      <c r="C17" s="2727"/>
      <c r="D17" s="2727"/>
      <c r="E17" s="2727"/>
      <c r="F17" s="2727"/>
      <c r="G17" s="2727"/>
      <c r="H17" s="2728"/>
      <c r="I17" s="1060"/>
    </row>
    <row r="18" spans="1:13" s="1011" customFormat="1" ht="14.25" customHeight="1">
      <c r="A18" s="1054"/>
      <c r="B18" s="2729"/>
      <c r="C18" s="2730"/>
      <c r="D18" s="2730"/>
      <c r="E18" s="2730"/>
      <c r="F18" s="2730"/>
      <c r="G18" s="2730"/>
      <c r="H18" s="2731"/>
      <c r="I18" s="1060"/>
    </row>
    <row r="19" spans="1:13" s="1011" customFormat="1" ht="14.25" customHeight="1">
      <c r="A19" s="1054"/>
      <c r="B19" s="2727" t="s">
        <v>405</v>
      </c>
      <c r="C19" s="2727"/>
      <c r="D19" s="2727"/>
      <c r="E19" s="2727"/>
      <c r="F19" s="2727"/>
      <c r="G19" s="2727"/>
      <c r="H19" s="2727"/>
      <c r="I19" s="1060"/>
    </row>
    <row r="20" spans="1:13" s="1011" customFormat="1" ht="16.5" customHeight="1">
      <c r="A20" s="1054"/>
      <c r="B20" s="1006"/>
      <c r="C20" s="1006"/>
      <c r="D20" s="1006"/>
      <c r="E20" s="1006"/>
      <c r="F20" s="1006"/>
      <c r="G20" s="1006"/>
      <c r="H20" s="1006"/>
      <c r="I20" s="1060"/>
    </row>
    <row r="21" spans="1:13" s="1011" customFormat="1" ht="14.25" customHeight="1">
      <c r="A21" s="1054"/>
      <c r="B21" s="2723"/>
      <c r="C21" s="2724"/>
      <c r="D21" s="2725"/>
      <c r="E21" s="1006"/>
      <c r="F21" s="2723"/>
      <c r="G21" s="2724"/>
      <c r="H21" s="2725"/>
      <c r="I21" s="1060"/>
    </row>
    <row r="22" spans="1:13" s="1011" customFormat="1" ht="14.25" customHeight="1">
      <c r="A22" s="1054"/>
      <c r="B22" s="2726"/>
      <c r="C22" s="2727"/>
      <c r="D22" s="2728"/>
      <c r="E22" s="1006"/>
      <c r="F22" s="2726"/>
      <c r="G22" s="2727"/>
      <c r="H22" s="2728"/>
      <c r="I22" s="1060"/>
    </row>
    <row r="23" spans="1:13" s="1011" customFormat="1" ht="14.25" customHeight="1">
      <c r="A23" s="1054"/>
      <c r="B23" s="2726"/>
      <c r="C23" s="2727"/>
      <c r="D23" s="2728"/>
      <c r="E23" s="1006"/>
      <c r="F23" s="2726"/>
      <c r="G23" s="2727"/>
      <c r="H23" s="2728"/>
      <c r="I23" s="1060"/>
      <c r="M23" s="1012"/>
    </row>
    <row r="24" spans="1:13" s="1011" customFormat="1" ht="14.25" customHeight="1">
      <c r="A24" s="1054"/>
      <c r="B24" s="2726"/>
      <c r="C24" s="2727"/>
      <c r="D24" s="2728"/>
      <c r="E24" s="1006"/>
      <c r="F24" s="2726"/>
      <c r="G24" s="2727"/>
      <c r="H24" s="2728"/>
      <c r="I24" s="1060"/>
    </row>
    <row r="25" spans="1:13" s="1011" customFormat="1" ht="14.25" customHeight="1">
      <c r="A25" s="1054"/>
      <c r="B25" s="2726"/>
      <c r="C25" s="2727"/>
      <c r="D25" s="2728"/>
      <c r="E25" s="1006"/>
      <c r="F25" s="2726"/>
      <c r="G25" s="2727"/>
      <c r="H25" s="2728"/>
      <c r="I25" s="1060"/>
    </row>
    <row r="26" spans="1:13" s="1011" customFormat="1" ht="14.25" customHeight="1">
      <c r="A26" s="1054"/>
      <c r="B26" s="2726"/>
      <c r="C26" s="2727"/>
      <c r="D26" s="2728"/>
      <c r="E26" s="1006"/>
      <c r="F26" s="2726"/>
      <c r="G26" s="2727"/>
      <c r="H26" s="2728"/>
      <c r="I26" s="1060"/>
    </row>
    <row r="27" spans="1:13" s="1011" customFormat="1" ht="14.25" customHeight="1">
      <c r="A27" s="1054"/>
      <c r="B27" s="2726"/>
      <c r="C27" s="2727"/>
      <c r="D27" s="2728"/>
      <c r="E27" s="1006"/>
      <c r="F27" s="2726"/>
      <c r="G27" s="2727"/>
      <c r="H27" s="2728"/>
      <c r="I27" s="1060"/>
    </row>
    <row r="28" spans="1:13" s="1011" customFormat="1" ht="14.25" customHeight="1">
      <c r="A28" s="1054"/>
      <c r="B28" s="2726"/>
      <c r="C28" s="2727"/>
      <c r="D28" s="2728"/>
      <c r="E28" s="1006"/>
      <c r="F28" s="2726"/>
      <c r="G28" s="2727"/>
      <c r="H28" s="2728"/>
      <c r="I28" s="1060"/>
    </row>
    <row r="29" spans="1:13" s="1011" customFormat="1" ht="14.25" customHeight="1">
      <c r="A29" s="1054"/>
      <c r="B29" s="2726"/>
      <c r="C29" s="2727"/>
      <c r="D29" s="2728"/>
      <c r="E29" s="1006"/>
      <c r="F29" s="2726"/>
      <c r="G29" s="2727"/>
      <c r="H29" s="2728"/>
      <c r="I29" s="1060"/>
    </row>
    <row r="30" spans="1:13" s="1011" customFormat="1" ht="14.25" customHeight="1">
      <c r="A30" s="1054"/>
      <c r="B30" s="2726"/>
      <c r="C30" s="2727"/>
      <c r="D30" s="2728"/>
      <c r="E30" s="1006"/>
      <c r="F30" s="2726"/>
      <c r="G30" s="2727"/>
      <c r="H30" s="2728"/>
      <c r="I30" s="1060"/>
    </row>
    <row r="31" spans="1:13" s="1011" customFormat="1" ht="14.25" customHeight="1">
      <c r="A31" s="1054"/>
      <c r="B31" s="2729"/>
      <c r="C31" s="2730"/>
      <c r="D31" s="2731"/>
      <c r="E31" s="1006"/>
      <c r="F31" s="2729"/>
      <c r="G31" s="2730"/>
      <c r="H31" s="2731"/>
      <c r="I31" s="1060"/>
    </row>
    <row r="32" spans="1:13" s="1011" customFormat="1" ht="12.75" customHeight="1">
      <c r="A32" s="1054"/>
      <c r="B32" s="2727" t="s">
        <v>492</v>
      </c>
      <c r="C32" s="2727"/>
      <c r="D32" s="2727"/>
      <c r="E32" s="1006"/>
      <c r="F32" s="2733" t="s">
        <v>13</v>
      </c>
      <c r="G32" s="2733"/>
      <c r="H32" s="2733"/>
      <c r="I32" s="1060"/>
    </row>
    <row r="33" spans="1:13" s="1011" customFormat="1" ht="14.25" customHeight="1">
      <c r="A33" s="1054"/>
      <c r="B33" s="2723"/>
      <c r="C33" s="2724"/>
      <c r="D33" s="2725"/>
      <c r="E33" s="1006"/>
      <c r="F33" s="2723"/>
      <c r="G33" s="2724"/>
      <c r="H33" s="2725"/>
      <c r="I33" s="1060"/>
    </row>
    <row r="34" spans="1:13" s="1011" customFormat="1" ht="14.25" customHeight="1">
      <c r="A34" s="1054"/>
      <c r="B34" s="2726"/>
      <c r="C34" s="2727"/>
      <c r="D34" s="2728"/>
      <c r="E34" s="1006"/>
      <c r="F34" s="2726"/>
      <c r="G34" s="2727"/>
      <c r="H34" s="2728"/>
      <c r="I34" s="1060"/>
    </row>
    <row r="35" spans="1:13" s="1011" customFormat="1" ht="14.25" customHeight="1">
      <c r="A35" s="1054"/>
      <c r="B35" s="2726"/>
      <c r="C35" s="2727"/>
      <c r="D35" s="2728"/>
      <c r="E35" s="1006"/>
      <c r="F35" s="2726"/>
      <c r="G35" s="2727"/>
      <c r="H35" s="2728"/>
      <c r="I35" s="1060"/>
    </row>
    <row r="36" spans="1:13" s="1011" customFormat="1" ht="14.25" customHeight="1">
      <c r="A36" s="1054"/>
      <c r="B36" s="2726"/>
      <c r="C36" s="2727"/>
      <c r="D36" s="2728"/>
      <c r="E36" s="1006"/>
      <c r="F36" s="2726"/>
      <c r="G36" s="2727"/>
      <c r="H36" s="2728"/>
      <c r="I36" s="1060"/>
    </row>
    <row r="37" spans="1:13" s="1011" customFormat="1" ht="14.25" customHeight="1">
      <c r="A37" s="1054"/>
      <c r="B37" s="2726"/>
      <c r="C37" s="2727"/>
      <c r="D37" s="2728"/>
      <c r="E37" s="1006"/>
      <c r="F37" s="2726"/>
      <c r="G37" s="2727"/>
      <c r="H37" s="2728"/>
      <c r="I37" s="1060"/>
    </row>
    <row r="38" spans="1:13" s="1011" customFormat="1" ht="14.25" customHeight="1">
      <c r="A38" s="1054"/>
      <c r="B38" s="2726"/>
      <c r="C38" s="2727"/>
      <c r="D38" s="2728"/>
      <c r="E38" s="1006"/>
      <c r="F38" s="2726"/>
      <c r="G38" s="2727"/>
      <c r="H38" s="2728"/>
      <c r="I38" s="1060"/>
    </row>
    <row r="39" spans="1:13" s="1011" customFormat="1" ht="14.25" customHeight="1">
      <c r="A39" s="1054"/>
      <c r="B39" s="2726"/>
      <c r="C39" s="2727"/>
      <c r="D39" s="2728"/>
      <c r="E39" s="1006"/>
      <c r="F39" s="2726"/>
      <c r="G39" s="2727"/>
      <c r="H39" s="2728"/>
      <c r="I39" s="1060"/>
    </row>
    <row r="40" spans="1:13" s="1011" customFormat="1" ht="14.25" customHeight="1">
      <c r="A40" s="1054"/>
      <c r="B40" s="2726"/>
      <c r="C40" s="2727"/>
      <c r="D40" s="2728"/>
      <c r="E40" s="1006"/>
      <c r="F40" s="2726"/>
      <c r="G40" s="2727"/>
      <c r="H40" s="2728"/>
      <c r="I40" s="1060"/>
      <c r="J40" s="1011" t="s">
        <v>94</v>
      </c>
    </row>
    <row r="41" spans="1:13" s="1011" customFormat="1" ht="14.25" customHeight="1">
      <c r="A41" s="1054"/>
      <c r="B41" s="2726"/>
      <c r="C41" s="2727"/>
      <c r="D41" s="2728"/>
      <c r="E41" s="1006"/>
      <c r="F41" s="2726"/>
      <c r="G41" s="2727"/>
      <c r="H41" s="2728"/>
      <c r="I41" s="1060"/>
      <c r="K41" s="1011" t="s">
        <v>51</v>
      </c>
    </row>
    <row r="42" spans="1:13" s="1011" customFormat="1" ht="14.25" customHeight="1">
      <c r="A42" s="1054"/>
      <c r="B42" s="2726"/>
      <c r="C42" s="2727"/>
      <c r="D42" s="2728"/>
      <c r="E42" s="1006"/>
      <c r="F42" s="2726"/>
      <c r="G42" s="2727"/>
      <c r="H42" s="2728"/>
      <c r="I42" s="1060"/>
    </row>
    <row r="43" spans="1:13" s="1011" customFormat="1" ht="14.25" customHeight="1">
      <c r="A43" s="1054"/>
      <c r="B43" s="2729"/>
      <c r="C43" s="2730"/>
      <c r="D43" s="2731"/>
      <c r="E43" s="1006"/>
      <c r="F43" s="2729"/>
      <c r="G43" s="2730"/>
      <c r="H43" s="2731"/>
      <c r="I43" s="1060"/>
    </row>
    <row r="44" spans="1:13" s="1011" customFormat="1" ht="14.25" customHeight="1">
      <c r="A44" s="1054"/>
      <c r="B44" s="2727" t="s">
        <v>792</v>
      </c>
      <c r="C44" s="2727"/>
      <c r="D44" s="2727"/>
      <c r="E44" s="1006"/>
      <c r="F44" s="2733" t="s">
        <v>793</v>
      </c>
      <c r="G44" s="2733"/>
      <c r="H44" s="2733"/>
      <c r="I44" s="1060"/>
    </row>
    <row r="45" spans="1:13" s="1011" customFormat="1" ht="14.25" customHeight="1">
      <c r="A45" s="1054"/>
      <c r="B45" s="2723"/>
      <c r="C45" s="2724"/>
      <c r="D45" s="2725"/>
      <c r="E45" s="1006"/>
      <c r="F45" s="2723"/>
      <c r="G45" s="2724"/>
      <c r="H45" s="2725"/>
      <c r="I45" s="1060"/>
      <c r="M45" s="1006"/>
    </row>
    <row r="46" spans="1:13" s="1011" customFormat="1" ht="14.25" customHeight="1">
      <c r="A46" s="1054"/>
      <c r="B46" s="2726"/>
      <c r="C46" s="2727"/>
      <c r="D46" s="2728"/>
      <c r="E46" s="1006"/>
      <c r="F46" s="2726"/>
      <c r="G46" s="2727"/>
      <c r="H46" s="2728"/>
      <c r="I46" s="1060"/>
    </row>
    <row r="47" spans="1:13" s="1011" customFormat="1" ht="14.25" customHeight="1">
      <c r="A47" s="1054"/>
      <c r="B47" s="2726"/>
      <c r="C47" s="2727"/>
      <c r="D47" s="2728"/>
      <c r="E47" s="1006"/>
      <c r="F47" s="2726"/>
      <c r="G47" s="2727"/>
      <c r="H47" s="2728"/>
      <c r="I47" s="1060"/>
    </row>
    <row r="48" spans="1:13" s="1011" customFormat="1" ht="14.25" customHeight="1">
      <c r="A48" s="1054"/>
      <c r="B48" s="2726"/>
      <c r="C48" s="2727"/>
      <c r="D48" s="2728"/>
      <c r="E48" s="1006"/>
      <c r="F48" s="2726"/>
      <c r="G48" s="2727"/>
      <c r="H48" s="2728"/>
      <c r="I48" s="1060"/>
    </row>
    <row r="49" spans="1:9" s="1011" customFormat="1" ht="14.25" customHeight="1">
      <c r="A49" s="1054"/>
      <c r="B49" s="2726"/>
      <c r="C49" s="2727"/>
      <c r="D49" s="2728"/>
      <c r="E49" s="1006"/>
      <c r="F49" s="2726"/>
      <c r="G49" s="2727"/>
      <c r="H49" s="2728"/>
      <c r="I49" s="1060"/>
    </row>
    <row r="50" spans="1:9" s="1011" customFormat="1" ht="14.25" customHeight="1">
      <c r="A50" s="1054"/>
      <c r="B50" s="2726"/>
      <c r="C50" s="2727"/>
      <c r="D50" s="2728"/>
      <c r="E50" s="1006"/>
      <c r="F50" s="2726"/>
      <c r="G50" s="2727"/>
      <c r="H50" s="2728"/>
      <c r="I50" s="1060"/>
    </row>
    <row r="51" spans="1:9" s="1011" customFormat="1" ht="14.25" customHeight="1">
      <c r="A51" s="1054"/>
      <c r="B51" s="2726"/>
      <c r="C51" s="2727"/>
      <c r="D51" s="2728"/>
      <c r="E51" s="1006"/>
      <c r="F51" s="2726"/>
      <c r="G51" s="2727"/>
      <c r="H51" s="2728"/>
      <c r="I51" s="1060"/>
    </row>
    <row r="52" spans="1:9" s="1011" customFormat="1" ht="14.25" customHeight="1">
      <c r="A52" s="1054"/>
      <c r="B52" s="2726"/>
      <c r="C52" s="2727"/>
      <c r="D52" s="2728"/>
      <c r="E52" s="1006"/>
      <c r="F52" s="2726"/>
      <c r="G52" s="2727"/>
      <c r="H52" s="2728"/>
      <c r="I52" s="1060"/>
    </row>
    <row r="53" spans="1:9" s="1011" customFormat="1" ht="14.25" customHeight="1">
      <c r="A53" s="1054"/>
      <c r="B53" s="2726"/>
      <c r="C53" s="2727"/>
      <c r="D53" s="2728"/>
      <c r="E53" s="1006"/>
      <c r="F53" s="2726"/>
      <c r="G53" s="2727"/>
      <c r="H53" s="2728"/>
      <c r="I53" s="1060"/>
    </row>
    <row r="54" spans="1:9" s="1011" customFormat="1" ht="14.25" customHeight="1">
      <c r="A54" s="1054"/>
      <c r="B54" s="2726"/>
      <c r="C54" s="2727"/>
      <c r="D54" s="2728"/>
      <c r="E54" s="1006"/>
      <c r="F54" s="2726"/>
      <c r="G54" s="2727"/>
      <c r="H54" s="2728"/>
      <c r="I54" s="1060"/>
    </row>
    <row r="55" spans="1:9" s="1011" customFormat="1" ht="14.25" customHeight="1">
      <c r="A55" s="1054"/>
      <c r="B55" s="2729"/>
      <c r="C55" s="2730"/>
      <c r="D55" s="2731"/>
      <c r="E55" s="1006"/>
      <c r="F55" s="2729"/>
      <c r="G55" s="2730"/>
      <c r="H55" s="2731"/>
      <c r="I55" s="1060"/>
    </row>
    <row r="56" spans="1:9" s="1011" customFormat="1" ht="12.75" customHeight="1">
      <c r="A56" s="1062"/>
      <c r="B56" s="2732" t="s">
        <v>820</v>
      </c>
      <c r="C56" s="2732"/>
      <c r="D56" s="2732"/>
      <c r="E56" s="1065"/>
      <c r="F56" s="2722" t="s">
        <v>787</v>
      </c>
      <c r="G56" s="2722"/>
      <c r="H56" s="2722"/>
      <c r="I56" s="1063"/>
    </row>
  </sheetData>
  <mergeCells count="18">
    <mergeCell ref="B2:H2"/>
    <mergeCell ref="C4:H4"/>
    <mergeCell ref="B21:D31"/>
    <mergeCell ref="B32:D32"/>
    <mergeCell ref="B19:H19"/>
    <mergeCell ref="F21:H31"/>
    <mergeCell ref="C6:I6"/>
    <mergeCell ref="B7:I7"/>
    <mergeCell ref="B10:H18"/>
    <mergeCell ref="F32:H32"/>
    <mergeCell ref="B56:D56"/>
    <mergeCell ref="B33:D43"/>
    <mergeCell ref="B44:D44"/>
    <mergeCell ref="B45:D55"/>
    <mergeCell ref="F33:H43"/>
    <mergeCell ref="F45:H55"/>
    <mergeCell ref="F44:H44"/>
    <mergeCell ref="F56:H56"/>
  </mergeCells>
  <printOptions horizontalCentered="1"/>
  <pageMargins left="0.39370078740157483" right="0.39370078740157483" top="0.98425196850393704" bottom="0.39370078740157483" header="0.59055118110236227" footer="0.62992125984251968"/>
  <pageSetup paperSize="9" scale="90" orientation="portrait" r:id="rId1"/>
  <headerFooter alignWithMargins="0">
    <oddHeader>&amp;L&amp;G&amp;R&amp;"Arial,Negrita"&amp;14 ISSFA</oddHeader>
    <oddFooter>&amp;RPág. 8</oddFooter>
  </headerFooter>
  <drawing r:id="rId2"/>
  <legacyDrawingHF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M57"/>
  <sheetViews>
    <sheetView view="pageBreakPreview" zoomScaleSheetLayoutView="100" workbookViewId="0">
      <selection activeCell="K2" sqref="K2"/>
    </sheetView>
  </sheetViews>
  <sheetFormatPr baseColWidth="10" defaultRowHeight="13.5" customHeight="1"/>
  <cols>
    <col min="1" max="1" width="3.85546875" style="1011" customWidth="1"/>
    <col min="2" max="2" width="14.28515625" style="115" customWidth="1"/>
    <col min="3" max="3" width="12.85546875" style="115" customWidth="1"/>
    <col min="4" max="4" width="13.140625" style="115" customWidth="1"/>
    <col min="5" max="5" width="6.42578125" style="115" customWidth="1"/>
    <col min="6" max="6" width="15.5703125" style="115" customWidth="1"/>
    <col min="7" max="7" width="12.85546875" style="115" customWidth="1"/>
    <col min="8" max="8" width="11.42578125" style="115" customWidth="1"/>
    <col min="9" max="9" width="4.7109375" style="1011" customWidth="1"/>
    <col min="10" max="258" width="11.42578125" style="115"/>
    <col min="259" max="261" width="12.85546875" style="115" customWidth="1"/>
    <col min="262" max="262" width="6.42578125" style="115" customWidth="1"/>
    <col min="263" max="263" width="15.5703125" style="115" customWidth="1"/>
    <col min="264" max="264" width="12.85546875" style="115" customWidth="1"/>
    <col min="265" max="265" width="12.7109375" style="115" customWidth="1"/>
    <col min="266" max="514" width="11.42578125" style="115"/>
    <col min="515" max="517" width="12.85546875" style="115" customWidth="1"/>
    <col min="518" max="518" width="6.42578125" style="115" customWidth="1"/>
    <col min="519" max="519" width="15.5703125" style="115" customWidth="1"/>
    <col min="520" max="520" width="12.85546875" style="115" customWidth="1"/>
    <col min="521" max="521" width="12.7109375" style="115" customWidth="1"/>
    <col min="522" max="770" width="11.42578125" style="115"/>
    <col min="771" max="773" width="12.85546875" style="115" customWidth="1"/>
    <col min="774" max="774" width="6.42578125" style="115" customWidth="1"/>
    <col min="775" max="775" width="15.5703125" style="115" customWidth="1"/>
    <col min="776" max="776" width="12.85546875" style="115" customWidth="1"/>
    <col min="777" max="777" width="12.7109375" style="115" customWidth="1"/>
    <col min="778" max="1026" width="11.42578125" style="115"/>
    <col min="1027" max="1029" width="12.85546875" style="115" customWidth="1"/>
    <col min="1030" max="1030" width="6.42578125" style="115" customWidth="1"/>
    <col min="1031" max="1031" width="15.5703125" style="115" customWidth="1"/>
    <col min="1032" max="1032" width="12.85546875" style="115" customWidth="1"/>
    <col min="1033" max="1033" width="12.7109375" style="115" customWidth="1"/>
    <col min="1034" max="1282" width="11.42578125" style="115"/>
    <col min="1283" max="1285" width="12.85546875" style="115" customWidth="1"/>
    <col min="1286" max="1286" width="6.42578125" style="115" customWidth="1"/>
    <col min="1287" max="1287" width="15.5703125" style="115" customWidth="1"/>
    <col min="1288" max="1288" width="12.85546875" style="115" customWidth="1"/>
    <col min="1289" max="1289" width="12.7109375" style="115" customWidth="1"/>
    <col min="1290" max="1538" width="11.42578125" style="115"/>
    <col min="1539" max="1541" width="12.85546875" style="115" customWidth="1"/>
    <col min="1542" max="1542" width="6.42578125" style="115" customWidth="1"/>
    <col min="1543" max="1543" width="15.5703125" style="115" customWidth="1"/>
    <col min="1544" max="1544" width="12.85546875" style="115" customWidth="1"/>
    <col min="1545" max="1545" width="12.7109375" style="115" customWidth="1"/>
    <col min="1546" max="1794" width="11.42578125" style="115"/>
    <col min="1795" max="1797" width="12.85546875" style="115" customWidth="1"/>
    <col min="1798" max="1798" width="6.42578125" style="115" customWidth="1"/>
    <col min="1799" max="1799" width="15.5703125" style="115" customWidth="1"/>
    <col min="1800" max="1800" width="12.85546875" style="115" customWidth="1"/>
    <col min="1801" max="1801" width="12.7109375" style="115" customWidth="1"/>
    <col min="1802" max="2050" width="11.42578125" style="115"/>
    <col min="2051" max="2053" width="12.85546875" style="115" customWidth="1"/>
    <col min="2054" max="2054" width="6.42578125" style="115" customWidth="1"/>
    <col min="2055" max="2055" width="15.5703125" style="115" customWidth="1"/>
    <col min="2056" max="2056" width="12.85546875" style="115" customWidth="1"/>
    <col min="2057" max="2057" width="12.7109375" style="115" customWidth="1"/>
    <col min="2058" max="2306" width="11.42578125" style="115"/>
    <col min="2307" max="2309" width="12.85546875" style="115" customWidth="1"/>
    <col min="2310" max="2310" width="6.42578125" style="115" customWidth="1"/>
    <col min="2311" max="2311" width="15.5703125" style="115" customWidth="1"/>
    <col min="2312" max="2312" width="12.85546875" style="115" customWidth="1"/>
    <col min="2313" max="2313" width="12.7109375" style="115" customWidth="1"/>
    <col min="2314" max="2562" width="11.42578125" style="115"/>
    <col min="2563" max="2565" width="12.85546875" style="115" customWidth="1"/>
    <col min="2566" max="2566" width="6.42578125" style="115" customWidth="1"/>
    <col min="2567" max="2567" width="15.5703125" style="115" customWidth="1"/>
    <col min="2568" max="2568" width="12.85546875" style="115" customWidth="1"/>
    <col min="2569" max="2569" width="12.7109375" style="115" customWidth="1"/>
    <col min="2570" max="2818" width="11.42578125" style="115"/>
    <col min="2819" max="2821" width="12.85546875" style="115" customWidth="1"/>
    <col min="2822" max="2822" width="6.42578125" style="115" customWidth="1"/>
    <col min="2823" max="2823" width="15.5703125" style="115" customWidth="1"/>
    <col min="2824" max="2824" width="12.85546875" style="115" customWidth="1"/>
    <col min="2825" max="2825" width="12.7109375" style="115" customWidth="1"/>
    <col min="2826" max="3074" width="11.42578125" style="115"/>
    <col min="3075" max="3077" width="12.85546875" style="115" customWidth="1"/>
    <col min="3078" max="3078" width="6.42578125" style="115" customWidth="1"/>
    <col min="3079" max="3079" width="15.5703125" style="115" customWidth="1"/>
    <col min="3080" max="3080" width="12.85546875" style="115" customWidth="1"/>
    <col min="3081" max="3081" width="12.7109375" style="115" customWidth="1"/>
    <col min="3082" max="3330" width="11.42578125" style="115"/>
    <col min="3331" max="3333" width="12.85546875" style="115" customWidth="1"/>
    <col min="3334" max="3334" width="6.42578125" style="115" customWidth="1"/>
    <col min="3335" max="3335" width="15.5703125" style="115" customWidth="1"/>
    <col min="3336" max="3336" width="12.85546875" style="115" customWidth="1"/>
    <col min="3337" max="3337" width="12.7109375" style="115" customWidth="1"/>
    <col min="3338" max="3586" width="11.42578125" style="115"/>
    <col min="3587" max="3589" width="12.85546875" style="115" customWidth="1"/>
    <col min="3590" max="3590" width="6.42578125" style="115" customWidth="1"/>
    <col min="3591" max="3591" width="15.5703125" style="115" customWidth="1"/>
    <col min="3592" max="3592" width="12.85546875" style="115" customWidth="1"/>
    <col min="3593" max="3593" width="12.7109375" style="115" customWidth="1"/>
    <col min="3594" max="3842" width="11.42578125" style="115"/>
    <col min="3843" max="3845" width="12.85546875" style="115" customWidth="1"/>
    <col min="3846" max="3846" width="6.42578125" style="115" customWidth="1"/>
    <col min="3847" max="3847" width="15.5703125" style="115" customWidth="1"/>
    <col min="3848" max="3848" width="12.85546875" style="115" customWidth="1"/>
    <col min="3849" max="3849" width="12.7109375" style="115" customWidth="1"/>
    <col min="3850" max="4098" width="11.42578125" style="115"/>
    <col min="4099" max="4101" width="12.85546875" style="115" customWidth="1"/>
    <col min="4102" max="4102" width="6.42578125" style="115" customWidth="1"/>
    <col min="4103" max="4103" width="15.5703125" style="115" customWidth="1"/>
    <col min="4104" max="4104" width="12.85546875" style="115" customWidth="1"/>
    <col min="4105" max="4105" width="12.7109375" style="115" customWidth="1"/>
    <col min="4106" max="4354" width="11.42578125" style="115"/>
    <col min="4355" max="4357" width="12.85546875" style="115" customWidth="1"/>
    <col min="4358" max="4358" width="6.42578125" style="115" customWidth="1"/>
    <col min="4359" max="4359" width="15.5703125" style="115" customWidth="1"/>
    <col min="4360" max="4360" width="12.85546875" style="115" customWidth="1"/>
    <col min="4361" max="4361" width="12.7109375" style="115" customWidth="1"/>
    <col min="4362" max="4610" width="11.42578125" style="115"/>
    <col min="4611" max="4613" width="12.85546875" style="115" customWidth="1"/>
    <col min="4614" max="4614" width="6.42578125" style="115" customWidth="1"/>
    <col min="4615" max="4615" width="15.5703125" style="115" customWidth="1"/>
    <col min="4616" max="4616" width="12.85546875" style="115" customWidth="1"/>
    <col min="4617" max="4617" width="12.7109375" style="115" customWidth="1"/>
    <col min="4618" max="4866" width="11.42578125" style="115"/>
    <col min="4867" max="4869" width="12.85546875" style="115" customWidth="1"/>
    <col min="4870" max="4870" width="6.42578125" style="115" customWidth="1"/>
    <col min="4871" max="4871" width="15.5703125" style="115" customWidth="1"/>
    <col min="4872" max="4872" width="12.85546875" style="115" customWidth="1"/>
    <col min="4873" max="4873" width="12.7109375" style="115" customWidth="1"/>
    <col min="4874" max="5122" width="11.42578125" style="115"/>
    <col min="5123" max="5125" width="12.85546875" style="115" customWidth="1"/>
    <col min="5126" max="5126" width="6.42578125" style="115" customWidth="1"/>
    <col min="5127" max="5127" width="15.5703125" style="115" customWidth="1"/>
    <col min="5128" max="5128" width="12.85546875" style="115" customWidth="1"/>
    <col min="5129" max="5129" width="12.7109375" style="115" customWidth="1"/>
    <col min="5130" max="5378" width="11.42578125" style="115"/>
    <col min="5379" max="5381" width="12.85546875" style="115" customWidth="1"/>
    <col min="5382" max="5382" width="6.42578125" style="115" customWidth="1"/>
    <col min="5383" max="5383" width="15.5703125" style="115" customWidth="1"/>
    <col min="5384" max="5384" width="12.85546875" style="115" customWidth="1"/>
    <col min="5385" max="5385" width="12.7109375" style="115" customWidth="1"/>
    <col min="5386" max="5634" width="11.42578125" style="115"/>
    <col min="5635" max="5637" width="12.85546875" style="115" customWidth="1"/>
    <col min="5638" max="5638" width="6.42578125" style="115" customWidth="1"/>
    <col min="5639" max="5639" width="15.5703125" style="115" customWidth="1"/>
    <col min="5640" max="5640" width="12.85546875" style="115" customWidth="1"/>
    <col min="5641" max="5641" width="12.7109375" style="115" customWidth="1"/>
    <col min="5642" max="5890" width="11.42578125" style="115"/>
    <col min="5891" max="5893" width="12.85546875" style="115" customWidth="1"/>
    <col min="5894" max="5894" width="6.42578125" style="115" customWidth="1"/>
    <col min="5895" max="5895" width="15.5703125" style="115" customWidth="1"/>
    <col min="5896" max="5896" width="12.85546875" style="115" customWidth="1"/>
    <col min="5897" max="5897" width="12.7109375" style="115" customWidth="1"/>
    <col min="5898" max="6146" width="11.42578125" style="115"/>
    <col min="6147" max="6149" width="12.85546875" style="115" customWidth="1"/>
    <col min="6150" max="6150" width="6.42578125" style="115" customWidth="1"/>
    <col min="6151" max="6151" width="15.5703125" style="115" customWidth="1"/>
    <col min="6152" max="6152" width="12.85546875" style="115" customWidth="1"/>
    <col min="6153" max="6153" width="12.7109375" style="115" customWidth="1"/>
    <col min="6154" max="6402" width="11.42578125" style="115"/>
    <col min="6403" max="6405" width="12.85546875" style="115" customWidth="1"/>
    <col min="6406" max="6406" width="6.42578125" style="115" customWidth="1"/>
    <col min="6407" max="6407" width="15.5703125" style="115" customWidth="1"/>
    <col min="6408" max="6408" width="12.85546875" style="115" customWidth="1"/>
    <col min="6409" max="6409" width="12.7109375" style="115" customWidth="1"/>
    <col min="6410" max="6658" width="11.42578125" style="115"/>
    <col min="6659" max="6661" width="12.85546875" style="115" customWidth="1"/>
    <col min="6662" max="6662" width="6.42578125" style="115" customWidth="1"/>
    <col min="6663" max="6663" width="15.5703125" style="115" customWidth="1"/>
    <col min="6664" max="6664" width="12.85546875" style="115" customWidth="1"/>
    <col min="6665" max="6665" width="12.7109375" style="115" customWidth="1"/>
    <col min="6666" max="6914" width="11.42578125" style="115"/>
    <col min="6915" max="6917" width="12.85546875" style="115" customWidth="1"/>
    <col min="6918" max="6918" width="6.42578125" style="115" customWidth="1"/>
    <col min="6919" max="6919" width="15.5703125" style="115" customWidth="1"/>
    <col min="6920" max="6920" width="12.85546875" style="115" customWidth="1"/>
    <col min="6921" max="6921" width="12.7109375" style="115" customWidth="1"/>
    <col min="6922" max="7170" width="11.42578125" style="115"/>
    <col min="7171" max="7173" width="12.85546875" style="115" customWidth="1"/>
    <col min="7174" max="7174" width="6.42578125" style="115" customWidth="1"/>
    <col min="7175" max="7175" width="15.5703125" style="115" customWidth="1"/>
    <col min="7176" max="7176" width="12.85546875" style="115" customWidth="1"/>
    <col min="7177" max="7177" width="12.7109375" style="115" customWidth="1"/>
    <col min="7178" max="7426" width="11.42578125" style="115"/>
    <col min="7427" max="7429" width="12.85546875" style="115" customWidth="1"/>
    <col min="7430" max="7430" width="6.42578125" style="115" customWidth="1"/>
    <col min="7431" max="7431" width="15.5703125" style="115" customWidth="1"/>
    <col min="7432" max="7432" width="12.85546875" style="115" customWidth="1"/>
    <col min="7433" max="7433" width="12.7109375" style="115" customWidth="1"/>
    <col min="7434" max="7682" width="11.42578125" style="115"/>
    <col min="7683" max="7685" width="12.85546875" style="115" customWidth="1"/>
    <col min="7686" max="7686" width="6.42578125" style="115" customWidth="1"/>
    <col min="7687" max="7687" width="15.5703125" style="115" customWidth="1"/>
    <col min="7688" max="7688" width="12.85546875" style="115" customWidth="1"/>
    <col min="7689" max="7689" width="12.7109375" style="115" customWidth="1"/>
    <col min="7690" max="7938" width="11.42578125" style="115"/>
    <col min="7939" max="7941" width="12.85546875" style="115" customWidth="1"/>
    <col min="7942" max="7942" width="6.42578125" style="115" customWidth="1"/>
    <col min="7943" max="7943" width="15.5703125" style="115" customWidth="1"/>
    <col min="7944" max="7944" width="12.85546875" style="115" customWidth="1"/>
    <col min="7945" max="7945" width="12.7109375" style="115" customWidth="1"/>
    <col min="7946" max="8194" width="11.42578125" style="115"/>
    <col min="8195" max="8197" width="12.85546875" style="115" customWidth="1"/>
    <col min="8198" max="8198" width="6.42578125" style="115" customWidth="1"/>
    <col min="8199" max="8199" width="15.5703125" style="115" customWidth="1"/>
    <col min="8200" max="8200" width="12.85546875" style="115" customWidth="1"/>
    <col min="8201" max="8201" width="12.7109375" style="115" customWidth="1"/>
    <col min="8202" max="8450" width="11.42578125" style="115"/>
    <col min="8451" max="8453" width="12.85546875" style="115" customWidth="1"/>
    <col min="8454" max="8454" width="6.42578125" style="115" customWidth="1"/>
    <col min="8455" max="8455" width="15.5703125" style="115" customWidth="1"/>
    <col min="8456" max="8456" width="12.85546875" style="115" customWidth="1"/>
    <col min="8457" max="8457" width="12.7109375" style="115" customWidth="1"/>
    <col min="8458" max="8706" width="11.42578125" style="115"/>
    <col min="8707" max="8709" width="12.85546875" style="115" customWidth="1"/>
    <col min="8710" max="8710" width="6.42578125" style="115" customWidth="1"/>
    <col min="8711" max="8711" width="15.5703125" style="115" customWidth="1"/>
    <col min="8712" max="8712" width="12.85546875" style="115" customWidth="1"/>
    <col min="8713" max="8713" width="12.7109375" style="115" customWidth="1"/>
    <col min="8714" max="8962" width="11.42578125" style="115"/>
    <col min="8963" max="8965" width="12.85546875" style="115" customWidth="1"/>
    <col min="8966" max="8966" width="6.42578125" style="115" customWidth="1"/>
    <col min="8967" max="8967" width="15.5703125" style="115" customWidth="1"/>
    <col min="8968" max="8968" width="12.85546875" style="115" customWidth="1"/>
    <col min="8969" max="8969" width="12.7109375" style="115" customWidth="1"/>
    <col min="8970" max="9218" width="11.42578125" style="115"/>
    <col min="9219" max="9221" width="12.85546875" style="115" customWidth="1"/>
    <col min="9222" max="9222" width="6.42578125" style="115" customWidth="1"/>
    <col min="9223" max="9223" width="15.5703125" style="115" customWidth="1"/>
    <col min="9224" max="9224" width="12.85546875" style="115" customWidth="1"/>
    <col min="9225" max="9225" width="12.7109375" style="115" customWidth="1"/>
    <col min="9226" max="9474" width="11.42578125" style="115"/>
    <col min="9475" max="9477" width="12.85546875" style="115" customWidth="1"/>
    <col min="9478" max="9478" width="6.42578125" style="115" customWidth="1"/>
    <col min="9479" max="9479" width="15.5703125" style="115" customWidth="1"/>
    <col min="9480" max="9480" width="12.85546875" style="115" customWidth="1"/>
    <col min="9481" max="9481" width="12.7109375" style="115" customWidth="1"/>
    <col min="9482" max="9730" width="11.42578125" style="115"/>
    <col min="9731" max="9733" width="12.85546875" style="115" customWidth="1"/>
    <col min="9734" max="9734" width="6.42578125" style="115" customWidth="1"/>
    <col min="9735" max="9735" width="15.5703125" style="115" customWidth="1"/>
    <col min="9736" max="9736" width="12.85546875" style="115" customWidth="1"/>
    <col min="9737" max="9737" width="12.7109375" style="115" customWidth="1"/>
    <col min="9738" max="9986" width="11.42578125" style="115"/>
    <col min="9987" max="9989" width="12.85546875" style="115" customWidth="1"/>
    <col min="9990" max="9990" width="6.42578125" style="115" customWidth="1"/>
    <col min="9991" max="9991" width="15.5703125" style="115" customWidth="1"/>
    <col min="9992" max="9992" width="12.85546875" style="115" customWidth="1"/>
    <col min="9993" max="9993" width="12.7109375" style="115" customWidth="1"/>
    <col min="9994" max="10242" width="11.42578125" style="115"/>
    <col min="10243" max="10245" width="12.85546875" style="115" customWidth="1"/>
    <col min="10246" max="10246" width="6.42578125" style="115" customWidth="1"/>
    <col min="10247" max="10247" width="15.5703125" style="115" customWidth="1"/>
    <col min="10248" max="10248" width="12.85546875" style="115" customWidth="1"/>
    <col min="10249" max="10249" width="12.7109375" style="115" customWidth="1"/>
    <col min="10250" max="10498" width="11.42578125" style="115"/>
    <col min="10499" max="10501" width="12.85546875" style="115" customWidth="1"/>
    <col min="10502" max="10502" width="6.42578125" style="115" customWidth="1"/>
    <col min="10503" max="10503" width="15.5703125" style="115" customWidth="1"/>
    <col min="10504" max="10504" width="12.85546875" style="115" customWidth="1"/>
    <col min="10505" max="10505" width="12.7109375" style="115" customWidth="1"/>
    <col min="10506" max="10754" width="11.42578125" style="115"/>
    <col min="10755" max="10757" width="12.85546875" style="115" customWidth="1"/>
    <col min="10758" max="10758" width="6.42578125" style="115" customWidth="1"/>
    <col min="10759" max="10759" width="15.5703125" style="115" customWidth="1"/>
    <col min="10760" max="10760" width="12.85546875" style="115" customWidth="1"/>
    <col min="10761" max="10761" width="12.7109375" style="115" customWidth="1"/>
    <col min="10762" max="11010" width="11.42578125" style="115"/>
    <col min="11011" max="11013" width="12.85546875" style="115" customWidth="1"/>
    <col min="11014" max="11014" width="6.42578125" style="115" customWidth="1"/>
    <col min="11015" max="11015" width="15.5703125" style="115" customWidth="1"/>
    <col min="11016" max="11016" width="12.85546875" style="115" customWidth="1"/>
    <col min="11017" max="11017" width="12.7109375" style="115" customWidth="1"/>
    <col min="11018" max="11266" width="11.42578125" style="115"/>
    <col min="11267" max="11269" width="12.85546875" style="115" customWidth="1"/>
    <col min="11270" max="11270" width="6.42578125" style="115" customWidth="1"/>
    <col min="11271" max="11271" width="15.5703125" style="115" customWidth="1"/>
    <col min="11272" max="11272" width="12.85546875" style="115" customWidth="1"/>
    <col min="11273" max="11273" width="12.7109375" style="115" customWidth="1"/>
    <col min="11274" max="11522" width="11.42578125" style="115"/>
    <col min="11523" max="11525" width="12.85546875" style="115" customWidth="1"/>
    <col min="11526" max="11526" width="6.42578125" style="115" customWidth="1"/>
    <col min="11527" max="11527" width="15.5703125" style="115" customWidth="1"/>
    <col min="11528" max="11528" width="12.85546875" style="115" customWidth="1"/>
    <col min="11529" max="11529" width="12.7109375" style="115" customWidth="1"/>
    <col min="11530" max="11778" width="11.42578125" style="115"/>
    <col min="11779" max="11781" width="12.85546875" style="115" customWidth="1"/>
    <col min="11782" max="11782" width="6.42578125" style="115" customWidth="1"/>
    <col min="11783" max="11783" width="15.5703125" style="115" customWidth="1"/>
    <col min="11784" max="11784" width="12.85546875" style="115" customWidth="1"/>
    <col min="11785" max="11785" width="12.7109375" style="115" customWidth="1"/>
    <col min="11786" max="12034" width="11.42578125" style="115"/>
    <col min="12035" max="12037" width="12.85546875" style="115" customWidth="1"/>
    <col min="12038" max="12038" width="6.42578125" style="115" customWidth="1"/>
    <col min="12039" max="12039" width="15.5703125" style="115" customWidth="1"/>
    <col min="12040" max="12040" width="12.85546875" style="115" customWidth="1"/>
    <col min="12041" max="12041" width="12.7109375" style="115" customWidth="1"/>
    <col min="12042" max="12290" width="11.42578125" style="115"/>
    <col min="12291" max="12293" width="12.85546875" style="115" customWidth="1"/>
    <col min="12294" max="12294" width="6.42578125" style="115" customWidth="1"/>
    <col min="12295" max="12295" width="15.5703125" style="115" customWidth="1"/>
    <col min="12296" max="12296" width="12.85546875" style="115" customWidth="1"/>
    <col min="12297" max="12297" width="12.7109375" style="115" customWidth="1"/>
    <col min="12298" max="12546" width="11.42578125" style="115"/>
    <col min="12547" max="12549" width="12.85546875" style="115" customWidth="1"/>
    <col min="12550" max="12550" width="6.42578125" style="115" customWidth="1"/>
    <col min="12551" max="12551" width="15.5703125" style="115" customWidth="1"/>
    <col min="12552" max="12552" width="12.85546875" style="115" customWidth="1"/>
    <col min="12553" max="12553" width="12.7109375" style="115" customWidth="1"/>
    <col min="12554" max="12802" width="11.42578125" style="115"/>
    <col min="12803" max="12805" width="12.85546875" style="115" customWidth="1"/>
    <col min="12806" max="12806" width="6.42578125" style="115" customWidth="1"/>
    <col min="12807" max="12807" width="15.5703125" style="115" customWidth="1"/>
    <col min="12808" max="12808" width="12.85546875" style="115" customWidth="1"/>
    <col min="12809" max="12809" width="12.7109375" style="115" customWidth="1"/>
    <col min="12810" max="13058" width="11.42578125" style="115"/>
    <col min="13059" max="13061" width="12.85546875" style="115" customWidth="1"/>
    <col min="13062" max="13062" width="6.42578125" style="115" customWidth="1"/>
    <col min="13063" max="13063" width="15.5703125" style="115" customWidth="1"/>
    <col min="13064" max="13064" width="12.85546875" style="115" customWidth="1"/>
    <col min="13065" max="13065" width="12.7109375" style="115" customWidth="1"/>
    <col min="13066" max="13314" width="11.42578125" style="115"/>
    <col min="13315" max="13317" width="12.85546875" style="115" customWidth="1"/>
    <col min="13318" max="13318" width="6.42578125" style="115" customWidth="1"/>
    <col min="13319" max="13319" width="15.5703125" style="115" customWidth="1"/>
    <col min="13320" max="13320" width="12.85546875" style="115" customWidth="1"/>
    <col min="13321" max="13321" width="12.7109375" style="115" customWidth="1"/>
    <col min="13322" max="13570" width="11.42578125" style="115"/>
    <col min="13571" max="13573" width="12.85546875" style="115" customWidth="1"/>
    <col min="13574" max="13574" width="6.42578125" style="115" customWidth="1"/>
    <col min="13575" max="13575" width="15.5703125" style="115" customWidth="1"/>
    <col min="13576" max="13576" width="12.85546875" style="115" customWidth="1"/>
    <col min="13577" max="13577" width="12.7109375" style="115" customWidth="1"/>
    <col min="13578" max="13826" width="11.42578125" style="115"/>
    <col min="13827" max="13829" width="12.85546875" style="115" customWidth="1"/>
    <col min="13830" max="13830" width="6.42578125" style="115" customWidth="1"/>
    <col min="13831" max="13831" width="15.5703125" style="115" customWidth="1"/>
    <col min="13832" max="13832" width="12.85546875" style="115" customWidth="1"/>
    <col min="13833" max="13833" width="12.7109375" style="115" customWidth="1"/>
    <col min="13834" max="14082" width="11.42578125" style="115"/>
    <col min="14083" max="14085" width="12.85546875" style="115" customWidth="1"/>
    <col min="14086" max="14086" width="6.42578125" style="115" customWidth="1"/>
    <col min="14087" max="14087" width="15.5703125" style="115" customWidth="1"/>
    <col min="14088" max="14088" width="12.85546875" style="115" customWidth="1"/>
    <col min="14089" max="14089" width="12.7109375" style="115" customWidth="1"/>
    <col min="14090" max="14338" width="11.42578125" style="115"/>
    <col min="14339" max="14341" width="12.85546875" style="115" customWidth="1"/>
    <col min="14342" max="14342" width="6.42578125" style="115" customWidth="1"/>
    <col min="14343" max="14343" width="15.5703125" style="115" customWidth="1"/>
    <col min="14344" max="14344" width="12.85546875" style="115" customWidth="1"/>
    <col min="14345" max="14345" width="12.7109375" style="115" customWidth="1"/>
    <col min="14346" max="14594" width="11.42578125" style="115"/>
    <col min="14595" max="14597" width="12.85546875" style="115" customWidth="1"/>
    <col min="14598" max="14598" width="6.42578125" style="115" customWidth="1"/>
    <col min="14599" max="14599" width="15.5703125" style="115" customWidth="1"/>
    <col min="14600" max="14600" width="12.85546875" style="115" customWidth="1"/>
    <col min="14601" max="14601" width="12.7109375" style="115" customWidth="1"/>
    <col min="14602" max="14850" width="11.42578125" style="115"/>
    <col min="14851" max="14853" width="12.85546875" style="115" customWidth="1"/>
    <col min="14854" max="14854" width="6.42578125" style="115" customWidth="1"/>
    <col min="14855" max="14855" width="15.5703125" style="115" customWidth="1"/>
    <col min="14856" max="14856" width="12.85546875" style="115" customWidth="1"/>
    <col min="14857" max="14857" width="12.7109375" style="115" customWidth="1"/>
    <col min="14858" max="15106" width="11.42578125" style="115"/>
    <col min="15107" max="15109" width="12.85546875" style="115" customWidth="1"/>
    <col min="15110" max="15110" width="6.42578125" style="115" customWidth="1"/>
    <col min="15111" max="15111" width="15.5703125" style="115" customWidth="1"/>
    <col min="15112" max="15112" width="12.85546875" style="115" customWidth="1"/>
    <col min="15113" max="15113" width="12.7109375" style="115" customWidth="1"/>
    <col min="15114" max="15362" width="11.42578125" style="115"/>
    <col min="15363" max="15365" width="12.85546875" style="115" customWidth="1"/>
    <col min="15366" max="15366" width="6.42578125" style="115" customWidth="1"/>
    <col min="15367" max="15367" width="15.5703125" style="115" customWidth="1"/>
    <col min="15368" max="15368" width="12.85546875" style="115" customWidth="1"/>
    <col min="15369" max="15369" width="12.7109375" style="115" customWidth="1"/>
    <col min="15370" max="15618" width="11.42578125" style="115"/>
    <col min="15619" max="15621" width="12.85546875" style="115" customWidth="1"/>
    <col min="15622" max="15622" width="6.42578125" style="115" customWidth="1"/>
    <col min="15623" max="15623" width="15.5703125" style="115" customWidth="1"/>
    <col min="15624" max="15624" width="12.85546875" style="115" customWidth="1"/>
    <col min="15625" max="15625" width="12.7109375" style="115" customWidth="1"/>
    <col min="15626" max="15874" width="11.42578125" style="115"/>
    <col min="15875" max="15877" width="12.85546875" style="115" customWidth="1"/>
    <col min="15878" max="15878" width="6.42578125" style="115" customWidth="1"/>
    <col min="15879" max="15879" width="15.5703125" style="115" customWidth="1"/>
    <col min="15880" max="15880" width="12.85546875" style="115" customWidth="1"/>
    <col min="15881" max="15881" width="12.7109375" style="115" customWidth="1"/>
    <col min="15882" max="16130" width="11.42578125" style="115"/>
    <col min="16131" max="16133" width="12.85546875" style="115" customWidth="1"/>
    <col min="16134" max="16134" width="6.42578125" style="115" customWidth="1"/>
    <col min="16135" max="16135" width="15.5703125" style="115" customWidth="1"/>
    <col min="16136" max="16136" width="12.85546875" style="115" customWidth="1"/>
    <col min="16137" max="16137" width="12.7109375" style="115" customWidth="1"/>
    <col min="16138" max="16384" width="11.42578125" style="115"/>
  </cols>
  <sheetData>
    <row r="1" spans="1:9" s="1011" customFormat="1" ht="13.5" customHeight="1">
      <c r="A1" s="1049"/>
      <c r="B1" s="1050"/>
      <c r="C1" s="1050"/>
      <c r="D1" s="1050"/>
      <c r="E1" s="1050"/>
      <c r="F1" s="1050"/>
      <c r="G1" s="1050"/>
      <c r="H1" s="1050"/>
      <c r="I1" s="1051"/>
    </row>
    <row r="2" spans="1:9" ht="18.75" customHeight="1">
      <c r="A2" s="1054"/>
      <c r="B2" s="2717" t="str">
        <f>+'8 Fotos-1'!B2:H2</f>
        <v>INSTITUTO DE SEGURIDAD SOCIAL DE LAS FUERZAS ARMADAS - ISSFA</v>
      </c>
      <c r="C2" s="2717"/>
      <c r="D2" s="2717"/>
      <c r="E2" s="2717"/>
      <c r="F2" s="2717"/>
      <c r="G2" s="2717"/>
      <c r="H2" s="2717"/>
      <c r="I2" s="1053"/>
    </row>
    <row r="3" spans="1:9" s="1011" customFormat="1" ht="18.75" customHeight="1">
      <c r="A3" s="1054"/>
      <c r="B3" s="2736"/>
      <c r="C3" s="2736"/>
      <c r="D3" s="2736"/>
      <c r="E3" s="2736"/>
      <c r="F3" s="2736"/>
      <c r="G3" s="2736"/>
      <c r="H3" s="2736"/>
      <c r="I3" s="2737"/>
    </row>
    <row r="4" spans="1:9" ht="18.75" customHeight="1">
      <c r="A4" s="1054"/>
      <c r="B4" s="1019" t="s">
        <v>536</v>
      </c>
      <c r="C4" s="2734"/>
      <c r="D4" s="2734"/>
      <c r="E4" s="2734"/>
      <c r="F4" s="2734"/>
      <c r="G4" s="2734"/>
      <c r="H4" s="2734"/>
      <c r="I4" s="1066"/>
    </row>
    <row r="5" spans="1:9" s="1011" customFormat="1" ht="18.75" customHeight="1">
      <c r="A5" s="1054"/>
      <c r="B5" s="1018"/>
      <c r="C5" s="1018"/>
      <c r="D5" s="1018"/>
      <c r="E5" s="1018"/>
      <c r="F5" s="1018"/>
      <c r="G5" s="1018"/>
      <c r="H5" s="1018"/>
      <c r="I5" s="1066"/>
    </row>
    <row r="6" spans="1:9" s="1011" customFormat="1" ht="27" customHeight="1">
      <c r="A6" s="1054"/>
      <c r="B6" s="1008" t="s">
        <v>93</v>
      </c>
      <c r="C6" s="2738"/>
      <c r="D6" s="2738"/>
      <c r="E6" s="2738"/>
      <c r="F6" s="2738"/>
      <c r="G6" s="2738"/>
      <c r="H6" s="2738"/>
      <c r="I6" s="2739"/>
    </row>
    <row r="7" spans="1:9" s="1011" customFormat="1" ht="27" customHeight="1">
      <c r="A7" s="1054"/>
      <c r="B7" s="2720"/>
      <c r="C7" s="2720"/>
      <c r="D7" s="2720"/>
      <c r="E7" s="2720"/>
      <c r="F7" s="2720"/>
      <c r="G7" s="2720"/>
      <c r="H7" s="2720"/>
      <c r="I7" s="2721"/>
    </row>
    <row r="8" spans="1:9" ht="15" customHeight="1">
      <c r="A8" s="1054"/>
      <c r="B8" s="241" t="s">
        <v>406</v>
      </c>
      <c r="C8" s="246"/>
      <c r="D8" s="246"/>
      <c r="E8" s="246"/>
      <c r="F8" s="246"/>
      <c r="G8" s="246"/>
      <c r="H8" s="246"/>
      <c r="I8" s="1058"/>
    </row>
    <row r="9" spans="1:9" s="1011" customFormat="1" ht="7.5" customHeight="1">
      <c r="A9" s="1054"/>
      <c r="B9" s="1009"/>
      <c r="C9" s="1009"/>
      <c r="D9" s="1009"/>
      <c r="E9" s="1009"/>
      <c r="F9" s="1009"/>
      <c r="G9" s="1009"/>
      <c r="H9" s="1009"/>
      <c r="I9" s="1058"/>
    </row>
    <row r="10" spans="1:9" s="1011" customFormat="1" ht="14.25" customHeight="1">
      <c r="A10" s="1054"/>
      <c r="B10" s="2723"/>
      <c r="C10" s="2724"/>
      <c r="D10" s="2725"/>
      <c r="E10" s="1006"/>
      <c r="F10" s="2723"/>
      <c r="G10" s="2724"/>
      <c r="H10" s="2725"/>
      <c r="I10" s="1060"/>
    </row>
    <row r="11" spans="1:9" s="1011" customFormat="1" ht="14.25" customHeight="1">
      <c r="A11" s="1054"/>
      <c r="B11" s="2726"/>
      <c r="C11" s="2727"/>
      <c r="D11" s="2728"/>
      <c r="E11" s="1006"/>
      <c r="F11" s="2726"/>
      <c r="G11" s="2727"/>
      <c r="H11" s="2728"/>
      <c r="I11" s="1060"/>
    </row>
    <row r="12" spans="1:9" s="1011" customFormat="1" ht="14.25" customHeight="1">
      <c r="A12" s="1054"/>
      <c r="B12" s="2726"/>
      <c r="C12" s="2727"/>
      <c r="D12" s="2728"/>
      <c r="E12" s="1006"/>
      <c r="F12" s="2726"/>
      <c r="G12" s="2727"/>
      <c r="H12" s="2728"/>
      <c r="I12" s="1060"/>
    </row>
    <row r="13" spans="1:9" s="1011" customFormat="1" ht="14.25" customHeight="1">
      <c r="A13" s="1054"/>
      <c r="B13" s="2726"/>
      <c r="C13" s="2727"/>
      <c r="D13" s="2728"/>
      <c r="E13" s="1006"/>
      <c r="F13" s="2726"/>
      <c r="G13" s="2727"/>
      <c r="H13" s="2728"/>
      <c r="I13" s="1060"/>
    </row>
    <row r="14" spans="1:9" s="1011" customFormat="1" ht="14.25" customHeight="1">
      <c r="A14" s="1054"/>
      <c r="B14" s="2726"/>
      <c r="C14" s="2727"/>
      <c r="D14" s="2728"/>
      <c r="E14" s="1006"/>
      <c r="F14" s="2726"/>
      <c r="G14" s="2727"/>
      <c r="H14" s="2728"/>
      <c r="I14" s="1060"/>
    </row>
    <row r="15" spans="1:9" s="1011" customFormat="1" ht="14.25" customHeight="1">
      <c r="A15" s="1054"/>
      <c r="B15" s="2726"/>
      <c r="C15" s="2727"/>
      <c r="D15" s="2728"/>
      <c r="E15" s="1006"/>
      <c r="F15" s="2726"/>
      <c r="G15" s="2727"/>
      <c r="H15" s="2728"/>
      <c r="I15" s="1060"/>
    </row>
    <row r="16" spans="1:9" s="1011" customFormat="1" ht="14.25" customHeight="1">
      <c r="A16" s="1054"/>
      <c r="B16" s="2726"/>
      <c r="C16" s="2727"/>
      <c r="D16" s="2728"/>
      <c r="E16" s="1006"/>
      <c r="F16" s="2726"/>
      <c r="G16" s="2727"/>
      <c r="H16" s="2728"/>
      <c r="I16" s="1060"/>
    </row>
    <row r="17" spans="1:13" s="1011" customFormat="1" ht="14.25" customHeight="1">
      <c r="A17" s="1054"/>
      <c r="B17" s="2726"/>
      <c r="C17" s="2727"/>
      <c r="D17" s="2728"/>
      <c r="E17" s="1006"/>
      <c r="F17" s="2726"/>
      <c r="G17" s="2727"/>
      <c r="H17" s="2728"/>
      <c r="I17" s="1060"/>
    </row>
    <row r="18" spans="1:13" s="1011" customFormat="1" ht="14.25" customHeight="1">
      <c r="A18" s="1054"/>
      <c r="B18" s="2726"/>
      <c r="C18" s="2727"/>
      <c r="D18" s="2728"/>
      <c r="E18" s="1006"/>
      <c r="F18" s="2726"/>
      <c r="G18" s="2727"/>
      <c r="H18" s="2728"/>
      <c r="I18" s="1060"/>
    </row>
    <row r="19" spans="1:13" s="1011" customFormat="1" ht="14.25" customHeight="1">
      <c r="A19" s="1054"/>
      <c r="B19" s="2726"/>
      <c r="C19" s="2727"/>
      <c r="D19" s="2728"/>
      <c r="E19" s="1006"/>
      <c r="F19" s="2726"/>
      <c r="G19" s="2727"/>
      <c r="H19" s="2728"/>
      <c r="I19" s="1060"/>
    </row>
    <row r="20" spans="1:13" s="1011" customFormat="1" ht="14.25" customHeight="1">
      <c r="A20" s="1054"/>
      <c r="B20" s="2729"/>
      <c r="C20" s="2730"/>
      <c r="D20" s="2731"/>
      <c r="E20" s="1006"/>
      <c r="F20" s="2729"/>
      <c r="G20" s="2730"/>
      <c r="H20" s="2731"/>
      <c r="I20" s="1060"/>
    </row>
    <row r="21" spans="1:13" s="1011" customFormat="1" ht="14.25" customHeight="1">
      <c r="A21" s="1054"/>
      <c r="B21" s="2733" t="s">
        <v>290</v>
      </c>
      <c r="C21" s="2733"/>
      <c r="D21" s="2733"/>
      <c r="E21" s="1006"/>
      <c r="F21" s="2733" t="s">
        <v>787</v>
      </c>
      <c r="G21" s="2733"/>
      <c r="H21" s="2733"/>
      <c r="I21" s="1060"/>
    </row>
    <row r="22" spans="1:13" s="1011" customFormat="1" ht="14.25" customHeight="1">
      <c r="A22" s="1054"/>
      <c r="B22" s="2723"/>
      <c r="C22" s="2724"/>
      <c r="D22" s="2725"/>
      <c r="E22" s="1006"/>
      <c r="F22" s="2723"/>
      <c r="G22" s="2724"/>
      <c r="H22" s="2725"/>
      <c r="I22" s="1060"/>
    </row>
    <row r="23" spans="1:13" s="1011" customFormat="1" ht="14.25" customHeight="1">
      <c r="A23" s="1054"/>
      <c r="B23" s="2726"/>
      <c r="C23" s="2727"/>
      <c r="D23" s="2728"/>
      <c r="E23" s="1006"/>
      <c r="F23" s="2726"/>
      <c r="G23" s="2727"/>
      <c r="H23" s="2728"/>
      <c r="I23" s="1060"/>
    </row>
    <row r="24" spans="1:13" s="1011" customFormat="1" ht="14.25" customHeight="1">
      <c r="A24" s="1054"/>
      <c r="B24" s="2726"/>
      <c r="C24" s="2727"/>
      <c r="D24" s="2728"/>
      <c r="E24" s="1006"/>
      <c r="F24" s="2726"/>
      <c r="G24" s="2727"/>
      <c r="H24" s="2728"/>
      <c r="I24" s="1060"/>
      <c r="M24" s="1012"/>
    </row>
    <row r="25" spans="1:13" s="1011" customFormat="1" ht="14.25" customHeight="1">
      <c r="A25" s="1054"/>
      <c r="B25" s="2726"/>
      <c r="C25" s="2727"/>
      <c r="D25" s="2728"/>
      <c r="E25" s="1006"/>
      <c r="F25" s="2726"/>
      <c r="G25" s="2727"/>
      <c r="H25" s="2728"/>
      <c r="I25" s="1060"/>
    </row>
    <row r="26" spans="1:13" s="1011" customFormat="1" ht="14.25" customHeight="1">
      <c r="A26" s="1054"/>
      <c r="B26" s="2726"/>
      <c r="C26" s="2727"/>
      <c r="D26" s="2728"/>
      <c r="E26" s="1006"/>
      <c r="F26" s="2726"/>
      <c r="G26" s="2727"/>
      <c r="H26" s="2728"/>
      <c r="I26" s="1060"/>
    </row>
    <row r="27" spans="1:13" s="1011" customFormat="1" ht="14.25" customHeight="1">
      <c r="A27" s="1054"/>
      <c r="B27" s="2726"/>
      <c r="C27" s="2727"/>
      <c r="D27" s="2728"/>
      <c r="E27" s="1006"/>
      <c r="F27" s="2726"/>
      <c r="G27" s="2727"/>
      <c r="H27" s="2728"/>
      <c r="I27" s="1060"/>
    </row>
    <row r="28" spans="1:13" s="1011" customFormat="1" ht="14.25" customHeight="1">
      <c r="A28" s="1054"/>
      <c r="B28" s="2726"/>
      <c r="C28" s="2727"/>
      <c r="D28" s="2728"/>
      <c r="E28" s="1006"/>
      <c r="F28" s="2726"/>
      <c r="G28" s="2727"/>
      <c r="H28" s="2728"/>
      <c r="I28" s="1060"/>
    </row>
    <row r="29" spans="1:13" s="1011" customFormat="1" ht="14.25" customHeight="1">
      <c r="A29" s="1054"/>
      <c r="B29" s="2726"/>
      <c r="C29" s="2727"/>
      <c r="D29" s="2728"/>
      <c r="E29" s="1006"/>
      <c r="F29" s="2726"/>
      <c r="G29" s="2727"/>
      <c r="H29" s="2728"/>
      <c r="I29" s="1060"/>
    </row>
    <row r="30" spans="1:13" s="1011" customFormat="1" ht="14.25" customHeight="1">
      <c r="A30" s="1054"/>
      <c r="B30" s="2726"/>
      <c r="C30" s="2727"/>
      <c r="D30" s="2728"/>
      <c r="E30" s="1006"/>
      <c r="F30" s="2726"/>
      <c r="G30" s="2727"/>
      <c r="H30" s="2728"/>
      <c r="I30" s="1060"/>
    </row>
    <row r="31" spans="1:13" s="1011" customFormat="1" ht="14.25" customHeight="1">
      <c r="A31" s="1054"/>
      <c r="B31" s="2726"/>
      <c r="C31" s="2727"/>
      <c r="D31" s="2728"/>
      <c r="E31" s="1006"/>
      <c r="F31" s="2726"/>
      <c r="G31" s="2727"/>
      <c r="H31" s="2728"/>
      <c r="I31" s="1060"/>
    </row>
    <row r="32" spans="1:13" s="1011" customFormat="1" ht="14.25" customHeight="1">
      <c r="A32" s="1054"/>
      <c r="B32" s="2729"/>
      <c r="C32" s="2730"/>
      <c r="D32" s="2731"/>
      <c r="E32" s="1006"/>
      <c r="F32" s="2729"/>
      <c r="G32" s="2730"/>
      <c r="H32" s="2731"/>
      <c r="I32" s="1060"/>
    </row>
    <row r="33" spans="1:13" s="1011" customFormat="1" ht="12.75" customHeight="1">
      <c r="A33" s="1054"/>
      <c r="B33" s="2727" t="s">
        <v>791</v>
      </c>
      <c r="C33" s="2727"/>
      <c r="D33" s="2727"/>
      <c r="E33" s="1006"/>
      <c r="F33" s="2733" t="s">
        <v>821</v>
      </c>
      <c r="G33" s="2733"/>
      <c r="H33" s="2733"/>
      <c r="I33" s="1060"/>
    </row>
    <row r="34" spans="1:13" s="1011" customFormat="1" ht="14.25" customHeight="1">
      <c r="A34" s="1054"/>
      <c r="B34" s="2723"/>
      <c r="C34" s="2724"/>
      <c r="D34" s="2725"/>
      <c r="E34" s="1006"/>
      <c r="F34" s="2723"/>
      <c r="G34" s="2724"/>
      <c r="H34" s="2725"/>
      <c r="I34" s="1060"/>
    </row>
    <row r="35" spans="1:13" s="1011" customFormat="1" ht="14.25" customHeight="1">
      <c r="A35" s="1054"/>
      <c r="B35" s="2726"/>
      <c r="C35" s="2727"/>
      <c r="D35" s="2728"/>
      <c r="E35" s="1006"/>
      <c r="F35" s="2726"/>
      <c r="G35" s="2727"/>
      <c r="H35" s="2728"/>
      <c r="I35" s="1060"/>
    </row>
    <row r="36" spans="1:13" s="1011" customFormat="1" ht="14.25" customHeight="1">
      <c r="A36" s="1054"/>
      <c r="B36" s="2726"/>
      <c r="C36" s="2727"/>
      <c r="D36" s="2728"/>
      <c r="E36" s="1006"/>
      <c r="F36" s="2726"/>
      <c r="G36" s="2727"/>
      <c r="H36" s="2728"/>
      <c r="I36" s="1060"/>
    </row>
    <row r="37" spans="1:13" s="1011" customFormat="1" ht="14.25" customHeight="1">
      <c r="A37" s="1054"/>
      <c r="B37" s="2726"/>
      <c r="C37" s="2727"/>
      <c r="D37" s="2728"/>
      <c r="E37" s="1006"/>
      <c r="F37" s="2726"/>
      <c r="G37" s="2727"/>
      <c r="H37" s="2728"/>
      <c r="I37" s="1060"/>
    </row>
    <row r="38" spans="1:13" s="1011" customFormat="1" ht="14.25" customHeight="1">
      <c r="A38" s="1054"/>
      <c r="B38" s="2726"/>
      <c r="C38" s="2727"/>
      <c r="D38" s="2728"/>
      <c r="E38" s="1006"/>
      <c r="F38" s="2726"/>
      <c r="G38" s="2727"/>
      <c r="H38" s="2728"/>
      <c r="I38" s="1060"/>
    </row>
    <row r="39" spans="1:13" s="1011" customFormat="1" ht="14.25" customHeight="1">
      <c r="A39" s="1054"/>
      <c r="B39" s="2726"/>
      <c r="C39" s="2727"/>
      <c r="D39" s="2728"/>
      <c r="E39" s="1006"/>
      <c r="F39" s="2726"/>
      <c r="G39" s="2727"/>
      <c r="H39" s="2728"/>
      <c r="I39" s="1060"/>
    </row>
    <row r="40" spans="1:13" s="1011" customFormat="1" ht="14.25" customHeight="1">
      <c r="A40" s="1054"/>
      <c r="B40" s="2726"/>
      <c r="C40" s="2727"/>
      <c r="D40" s="2728"/>
      <c r="E40" s="1006"/>
      <c r="F40" s="2726"/>
      <c r="G40" s="2727"/>
      <c r="H40" s="2728"/>
      <c r="I40" s="1060"/>
    </row>
    <row r="41" spans="1:13" s="1011" customFormat="1" ht="14.25" customHeight="1">
      <c r="A41" s="1054"/>
      <c r="B41" s="2726"/>
      <c r="C41" s="2727"/>
      <c r="D41" s="2728"/>
      <c r="E41" s="1006"/>
      <c r="F41" s="2726"/>
      <c r="G41" s="2727"/>
      <c r="H41" s="2728"/>
      <c r="I41" s="1060"/>
      <c r="J41" s="1011" t="s">
        <v>94</v>
      </c>
    </row>
    <row r="42" spans="1:13" s="1011" customFormat="1" ht="14.25" customHeight="1">
      <c r="A42" s="1054"/>
      <c r="B42" s="2726"/>
      <c r="C42" s="2727"/>
      <c r="D42" s="2728"/>
      <c r="E42" s="1006"/>
      <c r="F42" s="2726"/>
      <c r="G42" s="2727"/>
      <c r="H42" s="2728"/>
      <c r="I42" s="1060"/>
      <c r="K42" s="1011" t="s">
        <v>51</v>
      </c>
    </row>
    <row r="43" spans="1:13" s="1011" customFormat="1" ht="14.25" customHeight="1">
      <c r="A43" s="1054"/>
      <c r="B43" s="2726"/>
      <c r="C43" s="2727"/>
      <c r="D43" s="2728"/>
      <c r="E43" s="1006"/>
      <c r="F43" s="2726"/>
      <c r="G43" s="2727"/>
      <c r="H43" s="2728"/>
      <c r="I43" s="1060"/>
    </row>
    <row r="44" spans="1:13" s="1011" customFormat="1" ht="14.25" customHeight="1">
      <c r="A44" s="1054"/>
      <c r="B44" s="2729"/>
      <c r="C44" s="2730"/>
      <c r="D44" s="2731"/>
      <c r="E44" s="1006"/>
      <c r="F44" s="2729"/>
      <c r="G44" s="2730"/>
      <c r="H44" s="2731"/>
      <c r="I44" s="1060"/>
    </row>
    <row r="45" spans="1:13" s="1011" customFormat="1" ht="14.25" customHeight="1">
      <c r="A45" s="1054"/>
      <c r="B45" s="2727" t="s">
        <v>822</v>
      </c>
      <c r="C45" s="2727"/>
      <c r="D45" s="2727"/>
      <c r="E45" s="1006"/>
      <c r="F45" s="2733" t="s">
        <v>788</v>
      </c>
      <c r="G45" s="2733"/>
      <c r="H45" s="2733"/>
      <c r="I45" s="1060"/>
    </row>
    <row r="46" spans="1:13" s="1011" customFormat="1" ht="14.25" customHeight="1">
      <c r="A46" s="1054"/>
      <c r="B46" s="2723"/>
      <c r="C46" s="2724"/>
      <c r="D46" s="2725"/>
      <c r="E46" s="1006"/>
      <c r="F46" s="2723"/>
      <c r="G46" s="2724"/>
      <c r="H46" s="2725"/>
      <c r="I46" s="1060"/>
      <c r="M46" s="1006"/>
    </row>
    <row r="47" spans="1:13" s="1011" customFormat="1" ht="14.25" customHeight="1">
      <c r="A47" s="1054"/>
      <c r="B47" s="2726"/>
      <c r="C47" s="2727"/>
      <c r="D47" s="2728"/>
      <c r="E47" s="1006"/>
      <c r="F47" s="2726"/>
      <c r="G47" s="2727"/>
      <c r="H47" s="2728"/>
      <c r="I47" s="1060"/>
    </row>
    <row r="48" spans="1:13" s="1011" customFormat="1" ht="14.25" customHeight="1">
      <c r="A48" s="1054"/>
      <c r="B48" s="2726"/>
      <c r="C48" s="2727"/>
      <c r="D48" s="2728"/>
      <c r="E48" s="1006"/>
      <c r="F48" s="2726"/>
      <c r="G48" s="2727"/>
      <c r="H48" s="2728"/>
      <c r="I48" s="1060"/>
    </row>
    <row r="49" spans="1:9" s="1011" customFormat="1" ht="14.25" customHeight="1">
      <c r="A49" s="1054"/>
      <c r="B49" s="2726"/>
      <c r="C49" s="2727"/>
      <c r="D49" s="2728"/>
      <c r="E49" s="1006"/>
      <c r="F49" s="2726"/>
      <c r="G49" s="2727"/>
      <c r="H49" s="2728"/>
      <c r="I49" s="1060"/>
    </row>
    <row r="50" spans="1:9" s="1011" customFormat="1" ht="14.25" customHeight="1">
      <c r="A50" s="1054"/>
      <c r="B50" s="2726"/>
      <c r="C50" s="2727"/>
      <c r="D50" s="2728"/>
      <c r="E50" s="1006"/>
      <c r="F50" s="2726"/>
      <c r="G50" s="2727"/>
      <c r="H50" s="2728"/>
      <c r="I50" s="1060"/>
    </row>
    <row r="51" spans="1:9" s="1011" customFormat="1" ht="14.25" customHeight="1">
      <c r="A51" s="1054"/>
      <c r="B51" s="2726"/>
      <c r="C51" s="2727"/>
      <c r="D51" s="2728"/>
      <c r="E51" s="1006"/>
      <c r="F51" s="2726"/>
      <c r="G51" s="2727"/>
      <c r="H51" s="2728"/>
      <c r="I51" s="1060"/>
    </row>
    <row r="52" spans="1:9" s="1011" customFormat="1" ht="14.25" customHeight="1">
      <c r="A52" s="1054"/>
      <c r="B52" s="2726"/>
      <c r="C52" s="2727"/>
      <c r="D52" s="2728"/>
      <c r="E52" s="1006"/>
      <c r="F52" s="2726"/>
      <c r="G52" s="2727"/>
      <c r="H52" s="2728"/>
      <c r="I52" s="1060"/>
    </row>
    <row r="53" spans="1:9" s="1011" customFormat="1" ht="14.25" customHeight="1">
      <c r="A53" s="1054"/>
      <c r="B53" s="2726"/>
      <c r="C53" s="2727"/>
      <c r="D53" s="2728"/>
      <c r="E53" s="1006"/>
      <c r="F53" s="2726"/>
      <c r="G53" s="2727"/>
      <c r="H53" s="2728"/>
      <c r="I53" s="1060"/>
    </row>
    <row r="54" spans="1:9" s="1011" customFormat="1" ht="14.25" customHeight="1">
      <c r="A54" s="1054"/>
      <c r="B54" s="2726"/>
      <c r="C54" s="2727"/>
      <c r="D54" s="2728"/>
      <c r="E54" s="1006"/>
      <c r="F54" s="2726"/>
      <c r="G54" s="2727"/>
      <c r="H54" s="2728"/>
      <c r="I54" s="1060"/>
    </row>
    <row r="55" spans="1:9" s="1011" customFormat="1" ht="14.25" customHeight="1">
      <c r="A55" s="1054"/>
      <c r="B55" s="2726"/>
      <c r="C55" s="2727"/>
      <c r="D55" s="2728"/>
      <c r="E55" s="1006"/>
      <c r="F55" s="2726"/>
      <c r="G55" s="2727"/>
      <c r="H55" s="2728"/>
      <c r="I55" s="1060"/>
    </row>
    <row r="56" spans="1:9" s="1011" customFormat="1" ht="14.25" customHeight="1">
      <c r="A56" s="1054"/>
      <c r="B56" s="2729"/>
      <c r="C56" s="2730"/>
      <c r="D56" s="2731"/>
      <c r="E56" s="1006"/>
      <c r="F56" s="2729"/>
      <c r="G56" s="2730"/>
      <c r="H56" s="2731"/>
      <c r="I56" s="1060"/>
    </row>
    <row r="57" spans="1:9" s="1011" customFormat="1" ht="12.75" customHeight="1">
      <c r="A57" s="1062"/>
      <c r="B57" s="2732" t="s">
        <v>823</v>
      </c>
      <c r="C57" s="2732"/>
      <c r="D57" s="2732"/>
      <c r="E57" s="1065"/>
      <c r="F57" s="2722"/>
      <c r="G57" s="2722"/>
      <c r="H57" s="2722"/>
      <c r="I57" s="1063"/>
    </row>
  </sheetData>
  <mergeCells count="21">
    <mergeCell ref="B2:H2"/>
    <mergeCell ref="C4:H4"/>
    <mergeCell ref="B57:D57"/>
    <mergeCell ref="B10:D20"/>
    <mergeCell ref="F10:H20"/>
    <mergeCell ref="B22:D32"/>
    <mergeCell ref="F22:H32"/>
    <mergeCell ref="B33:D33"/>
    <mergeCell ref="B34:D44"/>
    <mergeCell ref="F34:H44"/>
    <mergeCell ref="B45:D45"/>
    <mergeCell ref="F57:H57"/>
    <mergeCell ref="B3:I3"/>
    <mergeCell ref="C6:I6"/>
    <mergeCell ref="B7:I7"/>
    <mergeCell ref="B46:D56"/>
    <mergeCell ref="F46:H56"/>
    <mergeCell ref="B21:D21"/>
    <mergeCell ref="F21:H21"/>
    <mergeCell ref="F33:H33"/>
    <mergeCell ref="F45:H45"/>
  </mergeCells>
  <printOptions horizontalCentered="1" verticalCentered="1"/>
  <pageMargins left="0.39370078740157483" right="0.39370078740157483" top="1.1811023622047245" bottom="0.39370078740157483" header="0.59055118110236227" footer="0.62992125984251968"/>
  <pageSetup paperSize="9" scale="86" orientation="portrait" r:id="rId1"/>
  <headerFooter alignWithMargins="0">
    <oddHeader>&amp;R&amp;"Arial,Negrita"&amp;14Avaluo  ISSFA</oddHeader>
  </headerFooter>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M57"/>
  <sheetViews>
    <sheetView view="pageBreakPreview" zoomScaleSheetLayoutView="100" workbookViewId="0">
      <selection sqref="A1:I57"/>
    </sheetView>
  </sheetViews>
  <sheetFormatPr baseColWidth="10" defaultRowHeight="13.5" customHeight="1"/>
  <cols>
    <col min="1" max="1" width="3.85546875" style="115" customWidth="1"/>
    <col min="2" max="2" width="15.28515625" style="115" customWidth="1"/>
    <col min="3" max="3" width="12.85546875" style="115" customWidth="1"/>
    <col min="4" max="4" width="13.140625" style="115" customWidth="1"/>
    <col min="5" max="5" width="6.42578125" style="115" customWidth="1"/>
    <col min="6" max="6" width="15.5703125" style="115" customWidth="1"/>
    <col min="7" max="7" width="12.85546875" style="115" customWidth="1"/>
    <col min="8" max="8" width="11.42578125" style="115" customWidth="1"/>
    <col min="9" max="9" width="4.7109375" style="115" customWidth="1"/>
    <col min="10" max="258" width="11.5703125" style="115"/>
    <col min="259" max="261" width="12.85546875" style="115" customWidth="1"/>
    <col min="262" max="262" width="6.42578125" style="115" customWidth="1"/>
    <col min="263" max="263" width="15.5703125" style="115" customWidth="1"/>
    <col min="264" max="264" width="12.85546875" style="115" customWidth="1"/>
    <col min="265" max="265" width="12.7109375" style="115" customWidth="1"/>
    <col min="266" max="514" width="11.5703125" style="115"/>
    <col min="515" max="517" width="12.85546875" style="115" customWidth="1"/>
    <col min="518" max="518" width="6.42578125" style="115" customWidth="1"/>
    <col min="519" max="519" width="15.5703125" style="115" customWidth="1"/>
    <col min="520" max="520" width="12.85546875" style="115" customWidth="1"/>
    <col min="521" max="521" width="12.7109375" style="115" customWidth="1"/>
    <col min="522" max="770" width="11.5703125" style="115"/>
    <col min="771" max="773" width="12.85546875" style="115" customWidth="1"/>
    <col min="774" max="774" width="6.42578125" style="115" customWidth="1"/>
    <col min="775" max="775" width="15.5703125" style="115" customWidth="1"/>
    <col min="776" max="776" width="12.85546875" style="115" customWidth="1"/>
    <col min="777" max="777" width="12.7109375" style="115" customWidth="1"/>
    <col min="778" max="1026" width="11.5703125" style="115"/>
    <col min="1027" max="1029" width="12.85546875" style="115" customWidth="1"/>
    <col min="1030" max="1030" width="6.42578125" style="115" customWidth="1"/>
    <col min="1031" max="1031" width="15.5703125" style="115" customWidth="1"/>
    <col min="1032" max="1032" width="12.85546875" style="115" customWidth="1"/>
    <col min="1033" max="1033" width="12.7109375" style="115" customWidth="1"/>
    <col min="1034" max="1282" width="11.5703125" style="115"/>
    <col min="1283" max="1285" width="12.85546875" style="115" customWidth="1"/>
    <col min="1286" max="1286" width="6.42578125" style="115" customWidth="1"/>
    <col min="1287" max="1287" width="15.5703125" style="115" customWidth="1"/>
    <col min="1288" max="1288" width="12.85546875" style="115" customWidth="1"/>
    <col min="1289" max="1289" width="12.7109375" style="115" customWidth="1"/>
    <col min="1290" max="1538" width="11.5703125" style="115"/>
    <col min="1539" max="1541" width="12.85546875" style="115" customWidth="1"/>
    <col min="1542" max="1542" width="6.42578125" style="115" customWidth="1"/>
    <col min="1543" max="1543" width="15.5703125" style="115" customWidth="1"/>
    <col min="1544" max="1544" width="12.85546875" style="115" customWidth="1"/>
    <col min="1545" max="1545" width="12.7109375" style="115" customWidth="1"/>
    <col min="1546" max="1794" width="11.5703125" style="115"/>
    <col min="1795" max="1797" width="12.85546875" style="115" customWidth="1"/>
    <col min="1798" max="1798" width="6.42578125" style="115" customWidth="1"/>
    <col min="1799" max="1799" width="15.5703125" style="115" customWidth="1"/>
    <col min="1800" max="1800" width="12.85546875" style="115" customWidth="1"/>
    <col min="1801" max="1801" width="12.7109375" style="115" customWidth="1"/>
    <col min="1802" max="2050" width="11.5703125" style="115"/>
    <col min="2051" max="2053" width="12.85546875" style="115" customWidth="1"/>
    <col min="2054" max="2054" width="6.42578125" style="115" customWidth="1"/>
    <col min="2055" max="2055" width="15.5703125" style="115" customWidth="1"/>
    <col min="2056" max="2056" width="12.85546875" style="115" customWidth="1"/>
    <col min="2057" max="2057" width="12.7109375" style="115" customWidth="1"/>
    <col min="2058" max="2306" width="11.5703125" style="115"/>
    <col min="2307" max="2309" width="12.85546875" style="115" customWidth="1"/>
    <col min="2310" max="2310" width="6.42578125" style="115" customWidth="1"/>
    <col min="2311" max="2311" width="15.5703125" style="115" customWidth="1"/>
    <col min="2312" max="2312" width="12.85546875" style="115" customWidth="1"/>
    <col min="2313" max="2313" width="12.7109375" style="115" customWidth="1"/>
    <col min="2314" max="2562" width="11.5703125" style="115"/>
    <col min="2563" max="2565" width="12.85546875" style="115" customWidth="1"/>
    <col min="2566" max="2566" width="6.42578125" style="115" customWidth="1"/>
    <col min="2567" max="2567" width="15.5703125" style="115" customWidth="1"/>
    <col min="2568" max="2568" width="12.85546875" style="115" customWidth="1"/>
    <col min="2569" max="2569" width="12.7109375" style="115" customWidth="1"/>
    <col min="2570" max="2818" width="11.5703125" style="115"/>
    <col min="2819" max="2821" width="12.85546875" style="115" customWidth="1"/>
    <col min="2822" max="2822" width="6.42578125" style="115" customWidth="1"/>
    <col min="2823" max="2823" width="15.5703125" style="115" customWidth="1"/>
    <col min="2824" max="2824" width="12.85546875" style="115" customWidth="1"/>
    <col min="2825" max="2825" width="12.7109375" style="115" customWidth="1"/>
    <col min="2826" max="3074" width="11.5703125" style="115"/>
    <col min="3075" max="3077" width="12.85546875" style="115" customWidth="1"/>
    <col min="3078" max="3078" width="6.42578125" style="115" customWidth="1"/>
    <col min="3079" max="3079" width="15.5703125" style="115" customWidth="1"/>
    <col min="3080" max="3080" width="12.85546875" style="115" customWidth="1"/>
    <col min="3081" max="3081" width="12.7109375" style="115" customWidth="1"/>
    <col min="3082" max="3330" width="11.5703125" style="115"/>
    <col min="3331" max="3333" width="12.85546875" style="115" customWidth="1"/>
    <col min="3334" max="3334" width="6.42578125" style="115" customWidth="1"/>
    <col min="3335" max="3335" width="15.5703125" style="115" customWidth="1"/>
    <col min="3336" max="3336" width="12.85546875" style="115" customWidth="1"/>
    <col min="3337" max="3337" width="12.7109375" style="115" customWidth="1"/>
    <col min="3338" max="3586" width="11.5703125" style="115"/>
    <col min="3587" max="3589" width="12.85546875" style="115" customWidth="1"/>
    <col min="3590" max="3590" width="6.42578125" style="115" customWidth="1"/>
    <col min="3591" max="3591" width="15.5703125" style="115" customWidth="1"/>
    <col min="3592" max="3592" width="12.85546875" style="115" customWidth="1"/>
    <col min="3593" max="3593" width="12.7109375" style="115" customWidth="1"/>
    <col min="3594" max="3842" width="11.5703125" style="115"/>
    <col min="3843" max="3845" width="12.85546875" style="115" customWidth="1"/>
    <col min="3846" max="3846" width="6.42578125" style="115" customWidth="1"/>
    <col min="3847" max="3847" width="15.5703125" style="115" customWidth="1"/>
    <col min="3848" max="3848" width="12.85546875" style="115" customWidth="1"/>
    <col min="3849" max="3849" width="12.7109375" style="115" customWidth="1"/>
    <col min="3850" max="4098" width="11.5703125" style="115"/>
    <col min="4099" max="4101" width="12.85546875" style="115" customWidth="1"/>
    <col min="4102" max="4102" width="6.42578125" style="115" customWidth="1"/>
    <col min="4103" max="4103" width="15.5703125" style="115" customWidth="1"/>
    <col min="4104" max="4104" width="12.85546875" style="115" customWidth="1"/>
    <col min="4105" max="4105" width="12.7109375" style="115" customWidth="1"/>
    <col min="4106" max="4354" width="11.5703125" style="115"/>
    <col min="4355" max="4357" width="12.85546875" style="115" customWidth="1"/>
    <col min="4358" max="4358" width="6.42578125" style="115" customWidth="1"/>
    <col min="4359" max="4359" width="15.5703125" style="115" customWidth="1"/>
    <col min="4360" max="4360" width="12.85546875" style="115" customWidth="1"/>
    <col min="4361" max="4361" width="12.7109375" style="115" customWidth="1"/>
    <col min="4362" max="4610" width="11.5703125" style="115"/>
    <col min="4611" max="4613" width="12.85546875" style="115" customWidth="1"/>
    <col min="4614" max="4614" width="6.42578125" style="115" customWidth="1"/>
    <col min="4615" max="4615" width="15.5703125" style="115" customWidth="1"/>
    <col min="4616" max="4616" width="12.85546875" style="115" customWidth="1"/>
    <col min="4617" max="4617" width="12.7109375" style="115" customWidth="1"/>
    <col min="4618" max="4866" width="11.5703125" style="115"/>
    <col min="4867" max="4869" width="12.85546875" style="115" customWidth="1"/>
    <col min="4870" max="4870" width="6.42578125" style="115" customWidth="1"/>
    <col min="4871" max="4871" width="15.5703125" style="115" customWidth="1"/>
    <col min="4872" max="4872" width="12.85546875" style="115" customWidth="1"/>
    <col min="4873" max="4873" width="12.7109375" style="115" customWidth="1"/>
    <col min="4874" max="5122" width="11.5703125" style="115"/>
    <col min="5123" max="5125" width="12.85546875" style="115" customWidth="1"/>
    <col min="5126" max="5126" width="6.42578125" style="115" customWidth="1"/>
    <col min="5127" max="5127" width="15.5703125" style="115" customWidth="1"/>
    <col min="5128" max="5128" width="12.85546875" style="115" customWidth="1"/>
    <col min="5129" max="5129" width="12.7109375" style="115" customWidth="1"/>
    <col min="5130" max="5378" width="11.5703125" style="115"/>
    <col min="5379" max="5381" width="12.85546875" style="115" customWidth="1"/>
    <col min="5382" max="5382" width="6.42578125" style="115" customWidth="1"/>
    <col min="5383" max="5383" width="15.5703125" style="115" customWidth="1"/>
    <col min="5384" max="5384" width="12.85546875" style="115" customWidth="1"/>
    <col min="5385" max="5385" width="12.7109375" style="115" customWidth="1"/>
    <col min="5386" max="5634" width="11.5703125" style="115"/>
    <col min="5635" max="5637" width="12.85546875" style="115" customWidth="1"/>
    <col min="5638" max="5638" width="6.42578125" style="115" customWidth="1"/>
    <col min="5639" max="5639" width="15.5703125" style="115" customWidth="1"/>
    <col min="5640" max="5640" width="12.85546875" style="115" customWidth="1"/>
    <col min="5641" max="5641" width="12.7109375" style="115" customWidth="1"/>
    <col min="5642" max="5890" width="11.5703125" style="115"/>
    <col min="5891" max="5893" width="12.85546875" style="115" customWidth="1"/>
    <col min="5894" max="5894" width="6.42578125" style="115" customWidth="1"/>
    <col min="5895" max="5895" width="15.5703125" style="115" customWidth="1"/>
    <col min="5896" max="5896" width="12.85546875" style="115" customWidth="1"/>
    <col min="5897" max="5897" width="12.7109375" style="115" customWidth="1"/>
    <col min="5898" max="6146" width="11.5703125" style="115"/>
    <col min="6147" max="6149" width="12.85546875" style="115" customWidth="1"/>
    <col min="6150" max="6150" width="6.42578125" style="115" customWidth="1"/>
    <col min="6151" max="6151" width="15.5703125" style="115" customWidth="1"/>
    <col min="6152" max="6152" width="12.85546875" style="115" customWidth="1"/>
    <col min="6153" max="6153" width="12.7109375" style="115" customWidth="1"/>
    <col min="6154" max="6402" width="11.5703125" style="115"/>
    <col min="6403" max="6405" width="12.85546875" style="115" customWidth="1"/>
    <col min="6406" max="6406" width="6.42578125" style="115" customWidth="1"/>
    <col min="6407" max="6407" width="15.5703125" style="115" customWidth="1"/>
    <col min="6408" max="6408" width="12.85546875" style="115" customWidth="1"/>
    <col min="6409" max="6409" width="12.7109375" style="115" customWidth="1"/>
    <col min="6410" max="6658" width="11.5703125" style="115"/>
    <col min="6659" max="6661" width="12.85546875" style="115" customWidth="1"/>
    <col min="6662" max="6662" width="6.42578125" style="115" customWidth="1"/>
    <col min="6663" max="6663" width="15.5703125" style="115" customWidth="1"/>
    <col min="6664" max="6664" width="12.85546875" style="115" customWidth="1"/>
    <col min="6665" max="6665" width="12.7109375" style="115" customWidth="1"/>
    <col min="6666" max="6914" width="11.5703125" style="115"/>
    <col min="6915" max="6917" width="12.85546875" style="115" customWidth="1"/>
    <col min="6918" max="6918" width="6.42578125" style="115" customWidth="1"/>
    <col min="6919" max="6919" width="15.5703125" style="115" customWidth="1"/>
    <col min="6920" max="6920" width="12.85546875" style="115" customWidth="1"/>
    <col min="6921" max="6921" width="12.7109375" style="115" customWidth="1"/>
    <col min="6922" max="7170" width="11.5703125" style="115"/>
    <col min="7171" max="7173" width="12.85546875" style="115" customWidth="1"/>
    <col min="7174" max="7174" width="6.42578125" style="115" customWidth="1"/>
    <col min="7175" max="7175" width="15.5703125" style="115" customWidth="1"/>
    <col min="7176" max="7176" width="12.85546875" style="115" customWidth="1"/>
    <col min="7177" max="7177" width="12.7109375" style="115" customWidth="1"/>
    <col min="7178" max="7426" width="11.5703125" style="115"/>
    <col min="7427" max="7429" width="12.85546875" style="115" customWidth="1"/>
    <col min="7430" max="7430" width="6.42578125" style="115" customWidth="1"/>
    <col min="7431" max="7431" width="15.5703125" style="115" customWidth="1"/>
    <col min="7432" max="7432" width="12.85546875" style="115" customWidth="1"/>
    <col min="7433" max="7433" width="12.7109375" style="115" customWidth="1"/>
    <col min="7434" max="7682" width="11.5703125" style="115"/>
    <col min="7683" max="7685" width="12.85546875" style="115" customWidth="1"/>
    <col min="7686" max="7686" width="6.42578125" style="115" customWidth="1"/>
    <col min="7687" max="7687" width="15.5703125" style="115" customWidth="1"/>
    <col min="7688" max="7688" width="12.85546875" style="115" customWidth="1"/>
    <col min="7689" max="7689" width="12.7109375" style="115" customWidth="1"/>
    <col min="7690" max="7938" width="11.5703125" style="115"/>
    <col min="7939" max="7941" width="12.85546875" style="115" customWidth="1"/>
    <col min="7942" max="7942" width="6.42578125" style="115" customWidth="1"/>
    <col min="7943" max="7943" width="15.5703125" style="115" customWidth="1"/>
    <col min="7944" max="7944" width="12.85546875" style="115" customWidth="1"/>
    <col min="7945" max="7945" width="12.7109375" style="115" customWidth="1"/>
    <col min="7946" max="8194" width="11.5703125" style="115"/>
    <col min="8195" max="8197" width="12.85546875" style="115" customWidth="1"/>
    <col min="8198" max="8198" width="6.42578125" style="115" customWidth="1"/>
    <col min="8199" max="8199" width="15.5703125" style="115" customWidth="1"/>
    <col min="8200" max="8200" width="12.85546875" style="115" customWidth="1"/>
    <col min="8201" max="8201" width="12.7109375" style="115" customWidth="1"/>
    <col min="8202" max="8450" width="11.5703125" style="115"/>
    <col min="8451" max="8453" width="12.85546875" style="115" customWidth="1"/>
    <col min="8454" max="8454" width="6.42578125" style="115" customWidth="1"/>
    <col min="8455" max="8455" width="15.5703125" style="115" customWidth="1"/>
    <col min="8456" max="8456" width="12.85546875" style="115" customWidth="1"/>
    <col min="8457" max="8457" width="12.7109375" style="115" customWidth="1"/>
    <col min="8458" max="8706" width="11.5703125" style="115"/>
    <col min="8707" max="8709" width="12.85546875" style="115" customWidth="1"/>
    <col min="8710" max="8710" width="6.42578125" style="115" customWidth="1"/>
    <col min="8711" max="8711" width="15.5703125" style="115" customWidth="1"/>
    <col min="8712" max="8712" width="12.85546875" style="115" customWidth="1"/>
    <col min="8713" max="8713" width="12.7109375" style="115" customWidth="1"/>
    <col min="8714" max="8962" width="11.5703125" style="115"/>
    <col min="8963" max="8965" width="12.85546875" style="115" customWidth="1"/>
    <col min="8966" max="8966" width="6.42578125" style="115" customWidth="1"/>
    <col min="8967" max="8967" width="15.5703125" style="115" customWidth="1"/>
    <col min="8968" max="8968" width="12.85546875" style="115" customWidth="1"/>
    <col min="8969" max="8969" width="12.7109375" style="115" customWidth="1"/>
    <col min="8970" max="9218" width="11.5703125" style="115"/>
    <col min="9219" max="9221" width="12.85546875" style="115" customWidth="1"/>
    <col min="9222" max="9222" width="6.42578125" style="115" customWidth="1"/>
    <col min="9223" max="9223" width="15.5703125" style="115" customWidth="1"/>
    <col min="9224" max="9224" width="12.85546875" style="115" customWidth="1"/>
    <col min="9225" max="9225" width="12.7109375" style="115" customWidth="1"/>
    <col min="9226" max="9474" width="11.5703125" style="115"/>
    <col min="9475" max="9477" width="12.85546875" style="115" customWidth="1"/>
    <col min="9478" max="9478" width="6.42578125" style="115" customWidth="1"/>
    <col min="9479" max="9479" width="15.5703125" style="115" customWidth="1"/>
    <col min="9480" max="9480" width="12.85546875" style="115" customWidth="1"/>
    <col min="9481" max="9481" width="12.7109375" style="115" customWidth="1"/>
    <col min="9482" max="9730" width="11.5703125" style="115"/>
    <col min="9731" max="9733" width="12.85546875" style="115" customWidth="1"/>
    <col min="9734" max="9734" width="6.42578125" style="115" customWidth="1"/>
    <col min="9735" max="9735" width="15.5703125" style="115" customWidth="1"/>
    <col min="9736" max="9736" width="12.85546875" style="115" customWidth="1"/>
    <col min="9737" max="9737" width="12.7109375" style="115" customWidth="1"/>
    <col min="9738" max="9986" width="11.5703125" style="115"/>
    <col min="9987" max="9989" width="12.85546875" style="115" customWidth="1"/>
    <col min="9990" max="9990" width="6.42578125" style="115" customWidth="1"/>
    <col min="9991" max="9991" width="15.5703125" style="115" customWidth="1"/>
    <col min="9992" max="9992" width="12.85546875" style="115" customWidth="1"/>
    <col min="9993" max="9993" width="12.7109375" style="115" customWidth="1"/>
    <col min="9994" max="10242" width="11.5703125" style="115"/>
    <col min="10243" max="10245" width="12.85546875" style="115" customWidth="1"/>
    <col min="10246" max="10246" width="6.42578125" style="115" customWidth="1"/>
    <col min="10247" max="10247" width="15.5703125" style="115" customWidth="1"/>
    <col min="10248" max="10248" width="12.85546875" style="115" customWidth="1"/>
    <col min="10249" max="10249" width="12.7109375" style="115" customWidth="1"/>
    <col min="10250" max="10498" width="11.5703125" style="115"/>
    <col min="10499" max="10501" width="12.85546875" style="115" customWidth="1"/>
    <col min="10502" max="10502" width="6.42578125" style="115" customWidth="1"/>
    <col min="10503" max="10503" width="15.5703125" style="115" customWidth="1"/>
    <col min="10504" max="10504" width="12.85546875" style="115" customWidth="1"/>
    <col min="10505" max="10505" width="12.7109375" style="115" customWidth="1"/>
    <col min="10506" max="10754" width="11.5703125" style="115"/>
    <col min="10755" max="10757" width="12.85546875" style="115" customWidth="1"/>
    <col min="10758" max="10758" width="6.42578125" style="115" customWidth="1"/>
    <col min="10759" max="10759" width="15.5703125" style="115" customWidth="1"/>
    <col min="10760" max="10760" width="12.85546875" style="115" customWidth="1"/>
    <col min="10761" max="10761" width="12.7109375" style="115" customWidth="1"/>
    <col min="10762" max="11010" width="11.5703125" style="115"/>
    <col min="11011" max="11013" width="12.85546875" style="115" customWidth="1"/>
    <col min="11014" max="11014" width="6.42578125" style="115" customWidth="1"/>
    <col min="11015" max="11015" width="15.5703125" style="115" customWidth="1"/>
    <col min="11016" max="11016" width="12.85546875" style="115" customWidth="1"/>
    <col min="11017" max="11017" width="12.7109375" style="115" customWidth="1"/>
    <col min="11018" max="11266" width="11.5703125" style="115"/>
    <col min="11267" max="11269" width="12.85546875" style="115" customWidth="1"/>
    <col min="11270" max="11270" width="6.42578125" style="115" customWidth="1"/>
    <col min="11271" max="11271" width="15.5703125" style="115" customWidth="1"/>
    <col min="11272" max="11272" width="12.85546875" style="115" customWidth="1"/>
    <col min="11273" max="11273" width="12.7109375" style="115" customWidth="1"/>
    <col min="11274" max="11522" width="11.5703125" style="115"/>
    <col min="11523" max="11525" width="12.85546875" style="115" customWidth="1"/>
    <col min="11526" max="11526" width="6.42578125" style="115" customWidth="1"/>
    <col min="11527" max="11527" width="15.5703125" style="115" customWidth="1"/>
    <col min="11528" max="11528" width="12.85546875" style="115" customWidth="1"/>
    <col min="11529" max="11529" width="12.7109375" style="115" customWidth="1"/>
    <col min="11530" max="11778" width="11.5703125" style="115"/>
    <col min="11779" max="11781" width="12.85546875" style="115" customWidth="1"/>
    <col min="11782" max="11782" width="6.42578125" style="115" customWidth="1"/>
    <col min="11783" max="11783" width="15.5703125" style="115" customWidth="1"/>
    <col min="11784" max="11784" width="12.85546875" style="115" customWidth="1"/>
    <col min="11785" max="11785" width="12.7109375" style="115" customWidth="1"/>
    <col min="11786" max="12034" width="11.5703125" style="115"/>
    <col min="12035" max="12037" width="12.85546875" style="115" customWidth="1"/>
    <col min="12038" max="12038" width="6.42578125" style="115" customWidth="1"/>
    <col min="12039" max="12039" width="15.5703125" style="115" customWidth="1"/>
    <col min="12040" max="12040" width="12.85546875" style="115" customWidth="1"/>
    <col min="12041" max="12041" width="12.7109375" style="115" customWidth="1"/>
    <col min="12042" max="12290" width="11.5703125" style="115"/>
    <col min="12291" max="12293" width="12.85546875" style="115" customWidth="1"/>
    <col min="12294" max="12294" width="6.42578125" style="115" customWidth="1"/>
    <col min="12295" max="12295" width="15.5703125" style="115" customWidth="1"/>
    <col min="12296" max="12296" width="12.85546875" style="115" customWidth="1"/>
    <col min="12297" max="12297" width="12.7109375" style="115" customWidth="1"/>
    <col min="12298" max="12546" width="11.5703125" style="115"/>
    <col min="12547" max="12549" width="12.85546875" style="115" customWidth="1"/>
    <col min="12550" max="12550" width="6.42578125" style="115" customWidth="1"/>
    <col min="12551" max="12551" width="15.5703125" style="115" customWidth="1"/>
    <col min="12552" max="12552" width="12.85546875" style="115" customWidth="1"/>
    <col min="12553" max="12553" width="12.7109375" style="115" customWidth="1"/>
    <col min="12554" max="12802" width="11.5703125" style="115"/>
    <col min="12803" max="12805" width="12.85546875" style="115" customWidth="1"/>
    <col min="12806" max="12806" width="6.42578125" style="115" customWidth="1"/>
    <col min="12807" max="12807" width="15.5703125" style="115" customWidth="1"/>
    <col min="12808" max="12808" width="12.85546875" style="115" customWidth="1"/>
    <col min="12809" max="12809" width="12.7109375" style="115" customWidth="1"/>
    <col min="12810" max="13058" width="11.5703125" style="115"/>
    <col min="13059" max="13061" width="12.85546875" style="115" customWidth="1"/>
    <col min="13062" max="13062" width="6.42578125" style="115" customWidth="1"/>
    <col min="13063" max="13063" width="15.5703125" style="115" customWidth="1"/>
    <col min="13064" max="13064" width="12.85546875" style="115" customWidth="1"/>
    <col min="13065" max="13065" width="12.7109375" style="115" customWidth="1"/>
    <col min="13066" max="13314" width="11.5703125" style="115"/>
    <col min="13315" max="13317" width="12.85546875" style="115" customWidth="1"/>
    <col min="13318" max="13318" width="6.42578125" style="115" customWidth="1"/>
    <col min="13319" max="13319" width="15.5703125" style="115" customWidth="1"/>
    <col min="13320" max="13320" width="12.85546875" style="115" customWidth="1"/>
    <col min="13321" max="13321" width="12.7109375" style="115" customWidth="1"/>
    <col min="13322" max="13570" width="11.5703125" style="115"/>
    <col min="13571" max="13573" width="12.85546875" style="115" customWidth="1"/>
    <col min="13574" max="13574" width="6.42578125" style="115" customWidth="1"/>
    <col min="13575" max="13575" width="15.5703125" style="115" customWidth="1"/>
    <col min="13576" max="13576" width="12.85546875" style="115" customWidth="1"/>
    <col min="13577" max="13577" width="12.7109375" style="115" customWidth="1"/>
    <col min="13578" max="13826" width="11.5703125" style="115"/>
    <col min="13827" max="13829" width="12.85546875" style="115" customWidth="1"/>
    <col min="13830" max="13830" width="6.42578125" style="115" customWidth="1"/>
    <col min="13831" max="13831" width="15.5703125" style="115" customWidth="1"/>
    <col min="13832" max="13832" width="12.85546875" style="115" customWidth="1"/>
    <col min="13833" max="13833" width="12.7109375" style="115" customWidth="1"/>
    <col min="13834" max="14082" width="11.5703125" style="115"/>
    <col min="14083" max="14085" width="12.85546875" style="115" customWidth="1"/>
    <col min="14086" max="14086" width="6.42578125" style="115" customWidth="1"/>
    <col min="14087" max="14087" width="15.5703125" style="115" customWidth="1"/>
    <col min="14088" max="14088" width="12.85546875" style="115" customWidth="1"/>
    <col min="14089" max="14089" width="12.7109375" style="115" customWidth="1"/>
    <col min="14090" max="14338" width="11.5703125" style="115"/>
    <col min="14339" max="14341" width="12.85546875" style="115" customWidth="1"/>
    <col min="14342" max="14342" width="6.42578125" style="115" customWidth="1"/>
    <col min="14343" max="14343" width="15.5703125" style="115" customWidth="1"/>
    <col min="14344" max="14344" width="12.85546875" style="115" customWidth="1"/>
    <col min="14345" max="14345" width="12.7109375" style="115" customWidth="1"/>
    <col min="14346" max="14594" width="11.5703125" style="115"/>
    <col min="14595" max="14597" width="12.85546875" style="115" customWidth="1"/>
    <col min="14598" max="14598" width="6.42578125" style="115" customWidth="1"/>
    <col min="14599" max="14599" width="15.5703125" style="115" customWidth="1"/>
    <col min="14600" max="14600" width="12.85546875" style="115" customWidth="1"/>
    <col min="14601" max="14601" width="12.7109375" style="115" customWidth="1"/>
    <col min="14602" max="14850" width="11.5703125" style="115"/>
    <col min="14851" max="14853" width="12.85546875" style="115" customWidth="1"/>
    <col min="14854" max="14854" width="6.42578125" style="115" customWidth="1"/>
    <col min="14855" max="14855" width="15.5703125" style="115" customWidth="1"/>
    <col min="14856" max="14856" width="12.85546875" style="115" customWidth="1"/>
    <col min="14857" max="14857" width="12.7109375" style="115" customWidth="1"/>
    <col min="14858" max="15106" width="11.5703125" style="115"/>
    <col min="15107" max="15109" width="12.85546875" style="115" customWidth="1"/>
    <col min="15110" max="15110" width="6.42578125" style="115" customWidth="1"/>
    <col min="15111" max="15111" width="15.5703125" style="115" customWidth="1"/>
    <col min="15112" max="15112" width="12.85546875" style="115" customWidth="1"/>
    <col min="15113" max="15113" width="12.7109375" style="115" customWidth="1"/>
    <col min="15114" max="15362" width="11.5703125" style="115"/>
    <col min="15363" max="15365" width="12.85546875" style="115" customWidth="1"/>
    <col min="15366" max="15366" width="6.42578125" style="115" customWidth="1"/>
    <col min="15367" max="15367" width="15.5703125" style="115" customWidth="1"/>
    <col min="15368" max="15368" width="12.85546875" style="115" customWidth="1"/>
    <col min="15369" max="15369" width="12.7109375" style="115" customWidth="1"/>
    <col min="15370" max="15618" width="11.5703125" style="115"/>
    <col min="15619" max="15621" width="12.85546875" style="115" customWidth="1"/>
    <col min="15622" max="15622" width="6.42578125" style="115" customWidth="1"/>
    <col min="15623" max="15623" width="15.5703125" style="115" customWidth="1"/>
    <col min="15624" max="15624" width="12.85546875" style="115" customWidth="1"/>
    <col min="15625" max="15625" width="12.7109375" style="115" customWidth="1"/>
    <col min="15626" max="15874" width="11.5703125" style="115"/>
    <col min="15875" max="15877" width="12.85546875" style="115" customWidth="1"/>
    <col min="15878" max="15878" width="6.42578125" style="115" customWidth="1"/>
    <col min="15879" max="15879" width="15.5703125" style="115" customWidth="1"/>
    <col min="15880" max="15880" width="12.85546875" style="115" customWidth="1"/>
    <col min="15881" max="15881" width="12.7109375" style="115" customWidth="1"/>
    <col min="15882" max="16130" width="11.5703125" style="115"/>
    <col min="16131" max="16133" width="12.85546875" style="115" customWidth="1"/>
    <col min="16134" max="16134" width="6.42578125" style="115" customWidth="1"/>
    <col min="16135" max="16135" width="15.5703125" style="115" customWidth="1"/>
    <col min="16136" max="16136" width="12.85546875" style="115" customWidth="1"/>
    <col min="16137" max="16137" width="12.7109375" style="115" customWidth="1"/>
    <col min="16138" max="16384" width="11.5703125" style="115"/>
  </cols>
  <sheetData>
    <row r="1" spans="1:9" ht="13.5" customHeight="1">
      <c r="A1" s="244"/>
      <c r="B1" s="277"/>
      <c r="C1" s="277"/>
      <c r="D1" s="277"/>
      <c r="E1" s="277"/>
      <c r="F1" s="277"/>
      <c r="G1" s="277"/>
      <c r="H1" s="277"/>
      <c r="I1" s="278"/>
    </row>
    <row r="2" spans="1:9" ht="18.75" customHeight="1">
      <c r="A2" s="243"/>
      <c r="B2" s="2717" t="e">
        <f>#REF!</f>
        <v>#REF!</v>
      </c>
      <c r="C2" s="2717"/>
      <c r="D2" s="2717"/>
      <c r="E2" s="2717"/>
      <c r="F2" s="2717"/>
      <c r="G2" s="2717"/>
      <c r="H2" s="2717"/>
      <c r="I2" s="276"/>
    </row>
    <row r="3" spans="1:9" ht="9.75" customHeight="1">
      <c r="A3" s="243"/>
      <c r="B3" s="2750"/>
      <c r="C3" s="2750"/>
      <c r="D3" s="2750"/>
      <c r="E3" s="2750"/>
      <c r="F3" s="2750"/>
      <c r="G3" s="2750"/>
      <c r="H3" s="2750"/>
      <c r="I3" s="2751"/>
    </row>
    <row r="4" spans="1:9" ht="18.75" customHeight="1">
      <c r="A4" s="243"/>
      <c r="B4" s="368" t="str">
        <f>'8 Fotos-2'!B4</f>
        <v>SOLICITADO POR:</v>
      </c>
      <c r="C4" s="2734">
        <f>'8 Fotos-2'!C4:H4</f>
        <v>0</v>
      </c>
      <c r="D4" s="2734"/>
      <c r="E4" s="2734"/>
      <c r="F4" s="2734"/>
      <c r="G4" s="2734"/>
      <c r="H4" s="2734"/>
      <c r="I4" s="369"/>
    </row>
    <row r="5" spans="1:9" ht="18.75" customHeight="1">
      <c r="A5" s="243"/>
      <c r="B5" s="368"/>
      <c r="C5" s="368"/>
      <c r="D5" s="368"/>
      <c r="E5" s="368"/>
      <c r="F5" s="368"/>
      <c r="G5" s="368"/>
      <c r="H5" s="368"/>
      <c r="I5" s="369"/>
    </row>
    <row r="6" spans="1:9" ht="27" customHeight="1">
      <c r="A6" s="243"/>
      <c r="B6" s="114" t="s">
        <v>93</v>
      </c>
      <c r="C6" s="2752">
        <f>+'8 Fotos-1'!C6:I6</f>
        <v>0</v>
      </c>
      <c r="D6" s="2752"/>
      <c r="E6" s="2752"/>
      <c r="F6" s="2752"/>
      <c r="G6" s="2752"/>
      <c r="H6" s="2752"/>
      <c r="I6" s="2753"/>
    </row>
    <row r="7" spans="1:9" ht="27" customHeight="1">
      <c r="A7" s="243"/>
      <c r="B7" s="2754"/>
      <c r="C7" s="2754"/>
      <c r="D7" s="2754"/>
      <c r="E7" s="2754"/>
      <c r="F7" s="2754"/>
      <c r="G7" s="2754"/>
      <c r="H7" s="2754"/>
      <c r="I7" s="2755"/>
    </row>
    <row r="8" spans="1:9" ht="15" customHeight="1">
      <c r="A8" s="243"/>
      <c r="B8" s="241" t="s">
        <v>406</v>
      </c>
      <c r="C8" s="246"/>
      <c r="D8" s="246"/>
      <c r="E8" s="246"/>
      <c r="F8" s="246"/>
      <c r="G8" s="246"/>
      <c r="H8" s="246"/>
      <c r="I8" s="247"/>
    </row>
    <row r="9" spans="1:9" ht="7.5" customHeight="1">
      <c r="A9" s="243"/>
      <c r="B9" s="116"/>
      <c r="C9" s="116"/>
      <c r="D9" s="116"/>
      <c r="E9" s="116"/>
      <c r="F9" s="116"/>
      <c r="G9" s="116"/>
      <c r="H9" s="116"/>
      <c r="I9" s="247"/>
    </row>
    <row r="10" spans="1:9" ht="14.25" customHeight="1">
      <c r="A10" s="243"/>
      <c r="B10" s="2743"/>
      <c r="C10" s="2744"/>
      <c r="D10" s="2745"/>
      <c r="E10" s="117"/>
      <c r="F10" s="2743"/>
      <c r="G10" s="2744"/>
      <c r="H10" s="2745"/>
      <c r="I10" s="240"/>
    </row>
    <row r="11" spans="1:9" ht="14.25" customHeight="1">
      <c r="A11" s="243"/>
      <c r="B11" s="2746"/>
      <c r="C11" s="2740"/>
      <c r="D11" s="2747"/>
      <c r="E11" s="117"/>
      <c r="F11" s="2746"/>
      <c r="G11" s="2740"/>
      <c r="H11" s="2747"/>
      <c r="I11" s="240"/>
    </row>
    <row r="12" spans="1:9" ht="14.25" customHeight="1">
      <c r="A12" s="243"/>
      <c r="B12" s="2746"/>
      <c r="C12" s="2740"/>
      <c r="D12" s="2747"/>
      <c r="E12" s="117"/>
      <c r="F12" s="2746"/>
      <c r="G12" s="2740"/>
      <c r="H12" s="2747"/>
      <c r="I12" s="240"/>
    </row>
    <row r="13" spans="1:9" ht="14.25" customHeight="1">
      <c r="A13" s="243"/>
      <c r="B13" s="2746"/>
      <c r="C13" s="2740"/>
      <c r="D13" s="2747"/>
      <c r="E13" s="117"/>
      <c r="F13" s="2746"/>
      <c r="G13" s="2740"/>
      <c r="H13" s="2747"/>
      <c r="I13" s="240"/>
    </row>
    <row r="14" spans="1:9" ht="14.25" customHeight="1">
      <c r="A14" s="243"/>
      <c r="B14" s="2746"/>
      <c r="C14" s="2740"/>
      <c r="D14" s="2747"/>
      <c r="E14" s="117"/>
      <c r="F14" s="2746"/>
      <c r="G14" s="2740"/>
      <c r="H14" s="2747"/>
      <c r="I14" s="240"/>
    </row>
    <row r="15" spans="1:9" ht="14.25" customHeight="1">
      <c r="A15" s="243"/>
      <c r="B15" s="2746"/>
      <c r="C15" s="2740"/>
      <c r="D15" s="2747"/>
      <c r="E15" s="117"/>
      <c r="F15" s="2746"/>
      <c r="G15" s="2740"/>
      <c r="H15" s="2747"/>
      <c r="I15" s="240"/>
    </row>
    <row r="16" spans="1:9" ht="14.25" customHeight="1">
      <c r="A16" s="243"/>
      <c r="B16" s="2746"/>
      <c r="C16" s="2740"/>
      <c r="D16" s="2747"/>
      <c r="E16" s="117"/>
      <c r="F16" s="2746"/>
      <c r="G16" s="2740"/>
      <c r="H16" s="2747"/>
      <c r="I16" s="240"/>
    </row>
    <row r="17" spans="1:13" ht="14.25" customHeight="1">
      <c r="A17" s="243"/>
      <c r="B17" s="2746"/>
      <c r="C17" s="2740"/>
      <c r="D17" s="2747"/>
      <c r="E17" s="117"/>
      <c r="F17" s="2746"/>
      <c r="G17" s="2740"/>
      <c r="H17" s="2747"/>
      <c r="I17" s="240"/>
    </row>
    <row r="18" spans="1:13" ht="14.25" customHeight="1">
      <c r="A18" s="243"/>
      <c r="B18" s="2746"/>
      <c r="C18" s="2740"/>
      <c r="D18" s="2747"/>
      <c r="E18" s="117"/>
      <c r="F18" s="2746"/>
      <c r="G18" s="2740"/>
      <c r="H18" s="2747"/>
      <c r="I18" s="240"/>
    </row>
    <row r="19" spans="1:13" ht="14.25" customHeight="1">
      <c r="A19" s="243"/>
      <c r="B19" s="2746"/>
      <c r="C19" s="2740"/>
      <c r="D19" s="2747"/>
      <c r="E19" s="117"/>
      <c r="F19" s="2746"/>
      <c r="G19" s="2740"/>
      <c r="H19" s="2747"/>
      <c r="I19" s="240"/>
    </row>
    <row r="20" spans="1:13" ht="14.25" customHeight="1">
      <c r="A20" s="243"/>
      <c r="B20" s="2748"/>
      <c r="C20" s="2742"/>
      <c r="D20" s="2749"/>
      <c r="E20" s="117"/>
      <c r="F20" s="2748"/>
      <c r="G20" s="2742"/>
      <c r="H20" s="2749"/>
      <c r="I20" s="240"/>
    </row>
    <row r="21" spans="1:13" ht="14.25" customHeight="1">
      <c r="A21" s="243"/>
      <c r="B21" s="2741" t="s">
        <v>292</v>
      </c>
      <c r="C21" s="2741"/>
      <c r="D21" s="2741"/>
      <c r="E21" s="117"/>
      <c r="F21" s="2741" t="s">
        <v>493</v>
      </c>
      <c r="G21" s="2741"/>
      <c r="H21" s="2741"/>
      <c r="I21" s="240"/>
    </row>
    <row r="22" spans="1:13" ht="14.25" customHeight="1">
      <c r="A22" s="243"/>
      <c r="B22" s="2743"/>
      <c r="C22" s="2744"/>
      <c r="D22" s="2745"/>
      <c r="E22" s="117"/>
      <c r="F22" s="2743"/>
      <c r="G22" s="2744"/>
      <c r="H22" s="2745"/>
      <c r="I22" s="240"/>
    </row>
    <row r="23" spans="1:13" ht="14.25" customHeight="1">
      <c r="A23" s="243"/>
      <c r="B23" s="2746"/>
      <c r="C23" s="2740"/>
      <c r="D23" s="2747"/>
      <c r="E23" s="117"/>
      <c r="F23" s="2746"/>
      <c r="G23" s="2740"/>
      <c r="H23" s="2747"/>
      <c r="I23" s="240"/>
    </row>
    <row r="24" spans="1:13" ht="14.25" customHeight="1">
      <c r="A24" s="243"/>
      <c r="B24" s="2746"/>
      <c r="C24" s="2740"/>
      <c r="D24" s="2747"/>
      <c r="E24" s="117"/>
      <c r="F24" s="2746"/>
      <c r="G24" s="2740"/>
      <c r="H24" s="2747"/>
      <c r="I24" s="240"/>
      <c r="M24" s="118"/>
    </row>
    <row r="25" spans="1:13" ht="14.25" customHeight="1">
      <c r="A25" s="243"/>
      <c r="B25" s="2746"/>
      <c r="C25" s="2740"/>
      <c r="D25" s="2747"/>
      <c r="E25" s="117"/>
      <c r="F25" s="2746"/>
      <c r="G25" s="2740"/>
      <c r="H25" s="2747"/>
      <c r="I25" s="240"/>
    </row>
    <row r="26" spans="1:13" ht="14.25" customHeight="1">
      <c r="A26" s="243"/>
      <c r="B26" s="2746"/>
      <c r="C26" s="2740"/>
      <c r="D26" s="2747"/>
      <c r="E26" s="117"/>
      <c r="F26" s="2746"/>
      <c r="G26" s="2740"/>
      <c r="H26" s="2747"/>
      <c r="I26" s="240"/>
    </row>
    <row r="27" spans="1:13" ht="14.25" customHeight="1">
      <c r="A27" s="243"/>
      <c r="B27" s="2746"/>
      <c r="C27" s="2740"/>
      <c r="D27" s="2747"/>
      <c r="E27" s="117"/>
      <c r="F27" s="2746"/>
      <c r="G27" s="2740"/>
      <c r="H27" s="2747"/>
      <c r="I27" s="240"/>
    </row>
    <row r="28" spans="1:13" ht="14.25" customHeight="1">
      <c r="A28" s="243"/>
      <c r="B28" s="2746"/>
      <c r="C28" s="2740"/>
      <c r="D28" s="2747"/>
      <c r="E28" s="117"/>
      <c r="F28" s="2746"/>
      <c r="G28" s="2740"/>
      <c r="H28" s="2747"/>
      <c r="I28" s="240"/>
    </row>
    <row r="29" spans="1:13" ht="14.25" customHeight="1">
      <c r="A29" s="243"/>
      <c r="B29" s="2746"/>
      <c r="C29" s="2740"/>
      <c r="D29" s="2747"/>
      <c r="E29" s="117"/>
      <c r="F29" s="2746"/>
      <c r="G29" s="2740"/>
      <c r="H29" s="2747"/>
      <c r="I29" s="240"/>
    </row>
    <row r="30" spans="1:13" ht="14.25" customHeight="1">
      <c r="A30" s="243"/>
      <c r="B30" s="2746"/>
      <c r="C30" s="2740"/>
      <c r="D30" s="2747"/>
      <c r="E30" s="117"/>
      <c r="F30" s="2746"/>
      <c r="G30" s="2740"/>
      <c r="H30" s="2747"/>
      <c r="I30" s="240"/>
    </row>
    <row r="31" spans="1:13" ht="14.25" customHeight="1">
      <c r="A31" s="243"/>
      <c r="B31" s="2746"/>
      <c r="C31" s="2740"/>
      <c r="D31" s="2747"/>
      <c r="E31" s="117"/>
      <c r="F31" s="2746"/>
      <c r="G31" s="2740"/>
      <c r="H31" s="2747"/>
      <c r="I31" s="240"/>
    </row>
    <row r="32" spans="1:13" ht="14.25" customHeight="1">
      <c r="A32" s="243"/>
      <c r="B32" s="2748"/>
      <c r="C32" s="2742"/>
      <c r="D32" s="2749"/>
      <c r="E32" s="117"/>
      <c r="F32" s="2748"/>
      <c r="G32" s="2742"/>
      <c r="H32" s="2749"/>
      <c r="I32" s="240"/>
    </row>
    <row r="33" spans="1:13" ht="12.75" customHeight="1">
      <c r="A33" s="243"/>
      <c r="B33" s="2740" t="s">
        <v>494</v>
      </c>
      <c r="C33" s="2740"/>
      <c r="D33" s="2740"/>
      <c r="E33" s="117"/>
      <c r="F33" s="2741" t="s">
        <v>495</v>
      </c>
      <c r="G33" s="2741"/>
      <c r="H33" s="2741"/>
      <c r="I33" s="240"/>
    </row>
    <row r="34" spans="1:13" ht="14.25" customHeight="1">
      <c r="A34" s="243"/>
      <c r="B34" s="2743"/>
      <c r="C34" s="2744"/>
      <c r="D34" s="2745"/>
      <c r="E34" s="117"/>
      <c r="F34" s="2743"/>
      <c r="G34" s="2744"/>
      <c r="H34" s="2745"/>
      <c r="I34" s="240"/>
    </row>
    <row r="35" spans="1:13" ht="14.25" customHeight="1">
      <c r="A35" s="243"/>
      <c r="B35" s="2746"/>
      <c r="C35" s="2740"/>
      <c r="D35" s="2747"/>
      <c r="E35" s="117"/>
      <c r="F35" s="2746"/>
      <c r="G35" s="2740"/>
      <c r="H35" s="2747"/>
      <c r="I35" s="240"/>
    </row>
    <row r="36" spans="1:13" ht="14.25" customHeight="1">
      <c r="A36" s="243"/>
      <c r="B36" s="2746"/>
      <c r="C36" s="2740"/>
      <c r="D36" s="2747"/>
      <c r="E36" s="117"/>
      <c r="F36" s="2746"/>
      <c r="G36" s="2740"/>
      <c r="H36" s="2747"/>
      <c r="I36" s="240"/>
    </row>
    <row r="37" spans="1:13" ht="14.25" customHeight="1">
      <c r="A37" s="243"/>
      <c r="B37" s="2746"/>
      <c r="C37" s="2740"/>
      <c r="D37" s="2747"/>
      <c r="E37" s="117"/>
      <c r="F37" s="2746"/>
      <c r="G37" s="2740"/>
      <c r="H37" s="2747"/>
      <c r="I37" s="240"/>
    </row>
    <row r="38" spans="1:13" ht="14.25" customHeight="1">
      <c r="A38" s="243"/>
      <c r="B38" s="2746"/>
      <c r="C38" s="2740"/>
      <c r="D38" s="2747"/>
      <c r="E38" s="117"/>
      <c r="F38" s="2746"/>
      <c r="G38" s="2740"/>
      <c r="H38" s="2747"/>
      <c r="I38" s="240"/>
    </row>
    <row r="39" spans="1:13" ht="14.25" customHeight="1">
      <c r="A39" s="243"/>
      <c r="B39" s="2746"/>
      <c r="C39" s="2740"/>
      <c r="D39" s="2747"/>
      <c r="E39" s="117"/>
      <c r="F39" s="2746"/>
      <c r="G39" s="2740"/>
      <c r="H39" s="2747"/>
      <c r="I39" s="240"/>
    </row>
    <row r="40" spans="1:13" ht="14.25" customHeight="1">
      <c r="A40" s="243"/>
      <c r="B40" s="2746"/>
      <c r="C40" s="2740"/>
      <c r="D40" s="2747"/>
      <c r="E40" s="117"/>
      <c r="F40" s="2746"/>
      <c r="G40" s="2740"/>
      <c r="H40" s="2747"/>
      <c r="I40" s="240"/>
    </row>
    <row r="41" spans="1:13" ht="14.25" customHeight="1">
      <c r="A41" s="243"/>
      <c r="B41" s="2746"/>
      <c r="C41" s="2740"/>
      <c r="D41" s="2747"/>
      <c r="E41" s="117"/>
      <c r="F41" s="2746"/>
      <c r="G41" s="2740"/>
      <c r="H41" s="2747"/>
      <c r="I41" s="240"/>
      <c r="J41" s="115" t="s">
        <v>94</v>
      </c>
    </row>
    <row r="42" spans="1:13" ht="14.25" customHeight="1">
      <c r="A42" s="243"/>
      <c r="B42" s="2746"/>
      <c r="C42" s="2740"/>
      <c r="D42" s="2747"/>
      <c r="E42" s="117"/>
      <c r="F42" s="2746"/>
      <c r="G42" s="2740"/>
      <c r="H42" s="2747"/>
      <c r="I42" s="240"/>
      <c r="K42" s="115" t="s">
        <v>51</v>
      </c>
    </row>
    <row r="43" spans="1:13" ht="14.25" customHeight="1">
      <c r="A43" s="243"/>
      <c r="B43" s="2746"/>
      <c r="C43" s="2740"/>
      <c r="D43" s="2747"/>
      <c r="E43" s="117"/>
      <c r="F43" s="2746"/>
      <c r="G43" s="2740"/>
      <c r="H43" s="2747"/>
      <c r="I43" s="240"/>
    </row>
    <row r="44" spans="1:13" ht="14.25" customHeight="1">
      <c r="A44" s="243"/>
      <c r="B44" s="2748"/>
      <c r="C44" s="2742"/>
      <c r="D44" s="2749"/>
      <c r="E44" s="117"/>
      <c r="F44" s="2748"/>
      <c r="G44" s="2742"/>
      <c r="H44" s="2749"/>
      <c r="I44" s="240"/>
    </row>
    <row r="45" spans="1:13" ht="14.25" customHeight="1">
      <c r="A45" s="243"/>
      <c r="B45" s="2740" t="s">
        <v>496</v>
      </c>
      <c r="C45" s="2740"/>
      <c r="D45" s="2740"/>
      <c r="E45" s="117"/>
      <c r="F45" s="2741" t="s">
        <v>497</v>
      </c>
      <c r="G45" s="2741"/>
      <c r="H45" s="2741"/>
      <c r="I45" s="240"/>
    </row>
    <row r="46" spans="1:13" ht="14.25" customHeight="1">
      <c r="A46" s="243"/>
      <c r="B46" s="2743"/>
      <c r="C46" s="2744"/>
      <c r="D46" s="2745"/>
      <c r="E46" s="117"/>
      <c r="F46" s="2743"/>
      <c r="G46" s="2744"/>
      <c r="H46" s="2745"/>
      <c r="I46" s="240"/>
      <c r="M46" s="117"/>
    </row>
    <row r="47" spans="1:13" ht="14.25" customHeight="1">
      <c r="A47" s="243"/>
      <c r="B47" s="2746"/>
      <c r="C47" s="2740"/>
      <c r="D47" s="2747"/>
      <c r="E47" s="117"/>
      <c r="F47" s="2746"/>
      <c r="G47" s="2740"/>
      <c r="H47" s="2747"/>
      <c r="I47" s="240"/>
    </row>
    <row r="48" spans="1:13" ht="14.25" customHeight="1">
      <c r="A48" s="243"/>
      <c r="B48" s="2746"/>
      <c r="C48" s="2740"/>
      <c r="D48" s="2747"/>
      <c r="E48" s="117"/>
      <c r="F48" s="2746"/>
      <c r="G48" s="2740"/>
      <c r="H48" s="2747"/>
      <c r="I48" s="240"/>
    </row>
    <row r="49" spans="1:9" ht="14.25" customHeight="1">
      <c r="A49" s="243"/>
      <c r="B49" s="2746"/>
      <c r="C49" s="2740"/>
      <c r="D49" s="2747"/>
      <c r="E49" s="117"/>
      <c r="F49" s="2746"/>
      <c r="G49" s="2740"/>
      <c r="H49" s="2747"/>
      <c r="I49" s="240"/>
    </row>
    <row r="50" spans="1:9" ht="14.25" customHeight="1">
      <c r="A50" s="243"/>
      <c r="B50" s="2746"/>
      <c r="C50" s="2740"/>
      <c r="D50" s="2747"/>
      <c r="E50" s="117"/>
      <c r="F50" s="2746"/>
      <c r="G50" s="2740"/>
      <c r="H50" s="2747"/>
      <c r="I50" s="240"/>
    </row>
    <row r="51" spans="1:9" ht="14.25" customHeight="1">
      <c r="A51" s="243"/>
      <c r="B51" s="2746"/>
      <c r="C51" s="2740"/>
      <c r="D51" s="2747"/>
      <c r="E51" s="117"/>
      <c r="F51" s="2746"/>
      <c r="G51" s="2740"/>
      <c r="H51" s="2747"/>
      <c r="I51" s="240"/>
    </row>
    <row r="52" spans="1:9" ht="14.25" customHeight="1">
      <c r="A52" s="243"/>
      <c r="B52" s="2746"/>
      <c r="C52" s="2740"/>
      <c r="D52" s="2747"/>
      <c r="E52" s="117"/>
      <c r="F52" s="2746"/>
      <c r="G52" s="2740"/>
      <c r="H52" s="2747"/>
      <c r="I52" s="240"/>
    </row>
    <row r="53" spans="1:9" ht="14.25" customHeight="1">
      <c r="A53" s="243"/>
      <c r="B53" s="2746"/>
      <c r="C53" s="2740"/>
      <c r="D53" s="2747"/>
      <c r="E53" s="117"/>
      <c r="F53" s="2746"/>
      <c r="G53" s="2740"/>
      <c r="H53" s="2747"/>
      <c r="I53" s="240"/>
    </row>
    <row r="54" spans="1:9" ht="14.25" customHeight="1">
      <c r="A54" s="243"/>
      <c r="B54" s="2746"/>
      <c r="C54" s="2740"/>
      <c r="D54" s="2747"/>
      <c r="E54" s="117"/>
      <c r="F54" s="2746"/>
      <c r="G54" s="2740"/>
      <c r="H54" s="2747"/>
      <c r="I54" s="240"/>
    </row>
    <row r="55" spans="1:9" ht="14.25" customHeight="1">
      <c r="A55" s="243"/>
      <c r="B55" s="2746"/>
      <c r="C55" s="2740"/>
      <c r="D55" s="2747"/>
      <c r="E55" s="117"/>
      <c r="F55" s="2746"/>
      <c r="G55" s="2740"/>
      <c r="H55" s="2747"/>
      <c r="I55" s="240"/>
    </row>
    <row r="56" spans="1:9" ht="14.25" customHeight="1">
      <c r="A56" s="243"/>
      <c r="B56" s="2748"/>
      <c r="C56" s="2742"/>
      <c r="D56" s="2749"/>
      <c r="E56" s="117"/>
      <c r="F56" s="2748"/>
      <c r="G56" s="2742"/>
      <c r="H56" s="2749"/>
      <c r="I56" s="240"/>
    </row>
    <row r="57" spans="1:9" ht="12.75" customHeight="1">
      <c r="A57" s="251"/>
      <c r="B57" s="2742" t="s">
        <v>499</v>
      </c>
      <c r="C57" s="2742"/>
      <c r="D57" s="2742"/>
      <c r="E57" s="250"/>
      <c r="F57" s="2741" t="s">
        <v>498</v>
      </c>
      <c r="G57" s="2741"/>
      <c r="H57" s="2741"/>
      <c r="I57" s="242"/>
    </row>
  </sheetData>
  <mergeCells count="21">
    <mergeCell ref="B2:H2"/>
    <mergeCell ref="C4:H4"/>
    <mergeCell ref="B3:I3"/>
    <mergeCell ref="C6:I6"/>
    <mergeCell ref="B7:I7"/>
    <mergeCell ref="B10:D20"/>
    <mergeCell ref="F10:H20"/>
    <mergeCell ref="B21:D21"/>
    <mergeCell ref="F21:H21"/>
    <mergeCell ref="B22:D32"/>
    <mergeCell ref="F22:H32"/>
    <mergeCell ref="B33:D33"/>
    <mergeCell ref="F33:H33"/>
    <mergeCell ref="B57:D57"/>
    <mergeCell ref="F57:H57"/>
    <mergeCell ref="B34:D44"/>
    <mergeCell ref="F34:H44"/>
    <mergeCell ref="B45:D45"/>
    <mergeCell ref="F45:H45"/>
    <mergeCell ref="B46:D56"/>
    <mergeCell ref="F46:H56"/>
  </mergeCells>
  <printOptions horizontalCentered="1" verticalCentered="1"/>
  <pageMargins left="0.39370078740157483" right="0.39370078740157483" top="1.1811023622047245" bottom="0.39370078740157483" header="0.59055118110236227" footer="0.62992125984251968"/>
  <pageSetup paperSize="9" scale="86" orientation="portrait" r:id="rId1"/>
  <headerFooter alignWithMargins="0">
    <oddHeader>&amp;R&amp;"Arial,Negrita"&amp;14Avaluo  ISSFA</oddHead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K78"/>
  <sheetViews>
    <sheetView showGridLines="0" view="pageBreakPreview" zoomScaleNormal="100" zoomScaleSheetLayoutView="100" workbookViewId="0">
      <selection activeCell="O8" sqref="O8"/>
    </sheetView>
  </sheetViews>
  <sheetFormatPr baseColWidth="10" defaultColWidth="11.42578125" defaultRowHeight="12.75"/>
  <cols>
    <col min="1" max="1" width="2" style="279" customWidth="1"/>
    <col min="2" max="2" width="5.42578125" style="279" customWidth="1"/>
    <col min="3" max="3" width="13.85546875" style="279" customWidth="1"/>
    <col min="4" max="4" width="24" style="279" customWidth="1"/>
    <col min="5" max="5" width="5.42578125" style="279" customWidth="1"/>
    <col min="6" max="6" width="16.7109375" style="279" customWidth="1"/>
    <col min="7" max="7" width="21.42578125" style="279" customWidth="1"/>
    <col min="8" max="8" width="5.42578125" style="279" customWidth="1"/>
    <col min="9" max="9" width="19.7109375" style="279" customWidth="1"/>
    <col min="10" max="10" width="18.5703125" style="279" customWidth="1"/>
    <col min="11" max="11" width="2.140625" style="279" customWidth="1"/>
    <col min="12" max="12" width="2.28515625" style="280" customWidth="1"/>
    <col min="13" max="16384" width="11.42578125" style="280"/>
  </cols>
  <sheetData>
    <row r="1" spans="2:11" ht="13.5" thickBot="1"/>
    <row r="2" spans="2:11" ht="27.75" customHeight="1" thickBot="1">
      <c r="B2" s="2148" t="s">
        <v>538</v>
      </c>
      <c r="C2" s="2149"/>
      <c r="D2" s="2149"/>
      <c r="E2" s="2149"/>
      <c r="F2" s="2149"/>
      <c r="G2" s="2149"/>
      <c r="H2" s="2149"/>
      <c r="I2" s="2149"/>
      <c r="J2" s="2149"/>
      <c r="K2" s="2150"/>
    </row>
    <row r="3" spans="2:11" ht="13.5" thickBot="1">
      <c r="B3" s="2151" t="s">
        <v>539</v>
      </c>
      <c r="C3" s="2152"/>
      <c r="D3" s="2152"/>
      <c r="E3" s="2152"/>
      <c r="F3" s="2152"/>
      <c r="G3" s="2152"/>
      <c r="H3" s="2152"/>
      <c r="I3" s="2152"/>
      <c r="J3" s="2152"/>
      <c r="K3" s="2153"/>
    </row>
    <row r="4" spans="2:11" ht="21" customHeight="1">
      <c r="B4" s="2154" t="s">
        <v>22</v>
      </c>
      <c r="C4" s="2155"/>
      <c r="D4" s="2156" t="e">
        <f>#REF!</f>
        <v>#REF!</v>
      </c>
      <c r="E4" s="2157"/>
      <c r="F4" s="2158"/>
      <c r="G4" s="2155" t="s">
        <v>540</v>
      </c>
      <c r="H4" s="2155"/>
      <c r="I4" s="2157" t="e">
        <f>#REF!</f>
        <v>#REF!</v>
      </c>
      <c r="J4" s="2157"/>
      <c r="K4" s="2159"/>
    </row>
    <row r="5" spans="2:11" ht="21" customHeight="1" thickBot="1">
      <c r="B5" s="2160" t="s">
        <v>541</v>
      </c>
      <c r="C5" s="2161"/>
      <c r="D5" s="2162" t="e">
        <f>#REF!</f>
        <v>#REF!</v>
      </c>
      <c r="E5" s="2162"/>
      <c r="F5" s="2162"/>
      <c r="G5" s="2163" t="s">
        <v>542</v>
      </c>
      <c r="H5" s="2161"/>
      <c r="I5" s="2162">
        <v>1718386426</v>
      </c>
      <c r="J5" s="2162"/>
      <c r="K5" s="2164"/>
    </row>
    <row r="6" spans="2:11" ht="13.5" thickBot="1">
      <c r="B6" s="2165" t="s">
        <v>543</v>
      </c>
      <c r="C6" s="2166"/>
      <c r="D6" s="2166"/>
      <c r="E6" s="2166"/>
      <c r="F6" s="2166"/>
      <c r="G6" s="2166"/>
      <c r="H6" s="2166"/>
      <c r="I6" s="2166"/>
      <c r="J6" s="2166"/>
      <c r="K6" s="2167"/>
    </row>
    <row r="7" spans="2:11" ht="13.5" thickBot="1">
      <c r="B7" s="281"/>
      <c r="C7" s="282"/>
      <c r="D7" s="283"/>
      <c r="E7" s="283"/>
      <c r="F7" s="283"/>
      <c r="G7" s="282"/>
      <c r="H7" s="283"/>
      <c r="I7" s="283"/>
      <c r="J7" s="283"/>
      <c r="K7" s="284"/>
    </row>
    <row r="8" spans="2:11" ht="15.75" customHeight="1" thickBot="1">
      <c r="B8" s="281"/>
      <c r="C8" s="2139" t="s">
        <v>544</v>
      </c>
      <c r="D8" s="2140"/>
      <c r="E8" s="285"/>
      <c r="F8" s="2139" t="s">
        <v>545</v>
      </c>
      <c r="G8" s="2140"/>
      <c r="H8" s="286"/>
      <c r="I8" s="2139" t="s">
        <v>545</v>
      </c>
      <c r="J8" s="2140"/>
      <c r="K8" s="284"/>
    </row>
    <row r="9" spans="2:11" ht="43.5" customHeight="1" thickBot="1">
      <c r="B9" s="281"/>
      <c r="C9" s="287" t="s">
        <v>546</v>
      </c>
      <c r="D9" s="288" t="s">
        <v>594</v>
      </c>
      <c r="E9" s="289"/>
      <c r="F9" s="290" t="s">
        <v>547</v>
      </c>
      <c r="G9" s="311" t="e">
        <f>#REF!</f>
        <v>#REF!</v>
      </c>
      <c r="H9" s="291"/>
      <c r="I9" s="292" t="s">
        <v>345</v>
      </c>
      <c r="J9" s="293" t="e">
        <f>#REF!</f>
        <v>#REF!</v>
      </c>
      <c r="K9" s="294"/>
    </row>
    <row r="10" spans="2:11" ht="15.75" customHeight="1" thickTop="1" thickBot="1">
      <c r="B10" s="281"/>
      <c r="C10" s="295" t="s">
        <v>548</v>
      </c>
      <c r="D10" s="288" t="s">
        <v>91</v>
      </c>
      <c r="E10" s="289"/>
      <c r="F10" s="287" t="s">
        <v>549</v>
      </c>
      <c r="G10" s="296"/>
      <c r="H10" s="297"/>
      <c r="I10" s="298" t="s">
        <v>550</v>
      </c>
      <c r="J10" s="293">
        <f>'CALCULO AVALÚO'!B6</f>
        <v>119.30000000000001</v>
      </c>
      <c r="K10" s="294"/>
    </row>
    <row r="11" spans="2:11" ht="15.75" customHeight="1" thickTop="1" thickBot="1">
      <c r="B11" s="281"/>
      <c r="C11" s="299" t="s">
        <v>551</v>
      </c>
      <c r="D11" s="288" t="s">
        <v>91</v>
      </c>
      <c r="E11" s="289"/>
      <c r="F11" s="2131" t="s">
        <v>552</v>
      </c>
      <c r="G11" s="300" t="s">
        <v>20</v>
      </c>
      <c r="H11" s="291"/>
      <c r="I11" s="301" t="s">
        <v>553</v>
      </c>
      <c r="J11" s="293">
        <v>0</v>
      </c>
      <c r="K11" s="294"/>
    </row>
    <row r="12" spans="2:11" ht="15.75" customHeight="1" thickTop="1" thickBot="1">
      <c r="B12" s="281"/>
      <c r="C12" s="299" t="s">
        <v>554</v>
      </c>
      <c r="D12" s="288" t="s">
        <v>481</v>
      </c>
      <c r="E12" s="289"/>
      <c r="F12" s="2132"/>
      <c r="G12" s="296"/>
      <c r="H12" s="297"/>
      <c r="I12" s="2134" t="s">
        <v>555</v>
      </c>
      <c r="J12" s="2137"/>
      <c r="K12" s="284"/>
    </row>
    <row r="13" spans="2:11" ht="40.5" customHeight="1" thickTop="1" thickBot="1">
      <c r="B13" s="281"/>
      <c r="C13" s="295" t="s">
        <v>556</v>
      </c>
      <c r="D13" s="302" t="s">
        <v>482</v>
      </c>
      <c r="E13" s="289"/>
      <c r="F13" s="2133"/>
      <c r="G13" s="296"/>
      <c r="H13" s="297"/>
      <c r="I13" s="2135"/>
      <c r="J13" s="2138"/>
      <c r="K13" s="284"/>
    </row>
    <row r="14" spans="2:11" ht="76.5" customHeight="1" thickTop="1" thickBot="1">
      <c r="B14" s="281"/>
      <c r="C14" s="303" t="s">
        <v>343</v>
      </c>
      <c r="D14" s="302" t="e">
        <f>#REF!</f>
        <v>#REF!</v>
      </c>
      <c r="E14" s="289"/>
      <c r="F14" s="304" t="s">
        <v>557</v>
      </c>
      <c r="G14" s="365" t="s">
        <v>596</v>
      </c>
      <c r="H14" s="297"/>
      <c r="I14" s="2136"/>
      <c r="J14" s="2138"/>
      <c r="K14" s="284"/>
    </row>
    <row r="15" spans="2:11" ht="27" thickTop="1" thickBot="1">
      <c r="B15" s="281"/>
      <c r="C15" s="2139" t="s">
        <v>558</v>
      </c>
      <c r="D15" s="2140"/>
      <c r="E15" s="305"/>
      <c r="F15" s="306" t="s">
        <v>559</v>
      </c>
      <c r="G15" s="307"/>
      <c r="H15" s="297"/>
      <c r="I15" s="308" t="s">
        <v>560</v>
      </c>
      <c r="J15" s="309" t="s">
        <v>597</v>
      </c>
      <c r="K15" s="284"/>
    </row>
    <row r="16" spans="2:11" ht="14.25" thickTop="1" thickBot="1">
      <c r="B16" s="281"/>
      <c r="C16" s="310" t="s">
        <v>561</v>
      </c>
      <c r="D16" s="363" t="s">
        <v>595</v>
      </c>
      <c r="E16" s="305"/>
      <c r="F16" s="292" t="s">
        <v>562</v>
      </c>
      <c r="G16" s="366">
        <v>0.98</v>
      </c>
      <c r="H16" s="291"/>
      <c r="I16" s="312" t="s">
        <v>563</v>
      </c>
      <c r="J16" s="313" t="s">
        <v>598</v>
      </c>
      <c r="K16" s="284"/>
    </row>
    <row r="17" spans="2:11" ht="15.75" customHeight="1" thickTop="1" thickBot="1">
      <c r="B17" s="281"/>
      <c r="C17" s="299" t="s">
        <v>564</v>
      </c>
      <c r="D17" s="364">
        <v>-78435701</v>
      </c>
      <c r="E17" s="305"/>
      <c r="F17" s="299" t="s">
        <v>565</v>
      </c>
      <c r="G17" s="367" t="s">
        <v>7</v>
      </c>
      <c r="H17" s="314"/>
      <c r="I17" s="299" t="s">
        <v>566</v>
      </c>
      <c r="J17" s="313" t="s">
        <v>599</v>
      </c>
      <c r="K17" s="284"/>
    </row>
    <row r="18" spans="2:11" ht="15.75" customHeight="1" thickTop="1" thickBot="1">
      <c r="B18" s="281"/>
      <c r="C18" s="315"/>
      <c r="D18" s="316"/>
      <c r="E18" s="305"/>
      <c r="F18" s="315"/>
      <c r="G18" s="317"/>
      <c r="H18" s="318"/>
      <c r="J18" s="318"/>
      <c r="K18" s="284"/>
    </row>
    <row r="19" spans="2:11" ht="13.5" thickBot="1">
      <c r="B19" s="2139" t="s">
        <v>567</v>
      </c>
      <c r="C19" s="2141"/>
      <c r="D19" s="2141"/>
      <c r="E19" s="2141"/>
      <c r="F19" s="2141"/>
      <c r="G19" s="2141"/>
      <c r="H19" s="2141"/>
      <c r="I19" s="2141"/>
      <c r="J19" s="2141"/>
      <c r="K19" s="2140"/>
    </row>
    <row r="20" spans="2:11" ht="15" customHeight="1">
      <c r="B20" s="2142" t="s">
        <v>600</v>
      </c>
      <c r="C20" s="2143"/>
      <c r="D20" s="2143"/>
      <c r="E20" s="2143"/>
      <c r="F20" s="2143"/>
      <c r="G20" s="2143"/>
      <c r="H20" s="2143"/>
      <c r="I20" s="2143"/>
      <c r="J20" s="2143"/>
      <c r="K20" s="2144"/>
    </row>
    <row r="21" spans="2:11" ht="15" customHeight="1">
      <c r="B21" s="2145"/>
      <c r="C21" s="2146"/>
      <c r="D21" s="2146"/>
      <c r="E21" s="2146"/>
      <c r="F21" s="2146"/>
      <c r="G21" s="2146"/>
      <c r="H21" s="2146"/>
      <c r="I21" s="2146"/>
      <c r="J21" s="2146"/>
      <c r="K21" s="2147"/>
    </row>
    <row r="22" spans="2:11" ht="15" customHeight="1">
      <c r="B22" s="2145"/>
      <c r="C22" s="2146"/>
      <c r="D22" s="2146"/>
      <c r="E22" s="2146"/>
      <c r="F22" s="2146"/>
      <c r="G22" s="2146"/>
      <c r="H22" s="2146"/>
      <c r="I22" s="2146"/>
      <c r="J22" s="2146"/>
      <c r="K22" s="2147"/>
    </row>
    <row r="23" spans="2:11" ht="15" customHeight="1">
      <c r="B23" s="2145"/>
      <c r="C23" s="2146"/>
      <c r="D23" s="2146"/>
      <c r="E23" s="2146"/>
      <c r="F23" s="2146"/>
      <c r="G23" s="2146"/>
      <c r="H23" s="2146"/>
      <c r="I23" s="2146"/>
      <c r="J23" s="2146"/>
      <c r="K23" s="2147"/>
    </row>
    <row r="24" spans="2:11" ht="15" customHeight="1" thickBot="1">
      <c r="B24" s="2145"/>
      <c r="C24" s="2146"/>
      <c r="D24" s="2146"/>
      <c r="E24" s="2146"/>
      <c r="F24" s="2146"/>
      <c r="G24" s="2146"/>
      <c r="H24" s="2146"/>
      <c r="I24" s="2146"/>
      <c r="J24" s="2146"/>
      <c r="K24" s="2147"/>
    </row>
    <row r="25" spans="2:11" ht="13.5" thickBot="1">
      <c r="B25" s="2139" t="s">
        <v>568</v>
      </c>
      <c r="C25" s="2141"/>
      <c r="D25" s="2141"/>
      <c r="E25" s="2141"/>
      <c r="F25" s="2141"/>
      <c r="G25" s="2141"/>
      <c r="H25" s="2141"/>
      <c r="I25" s="2141"/>
      <c r="J25" s="2141"/>
      <c r="K25" s="2140"/>
    </row>
    <row r="26" spans="2:11" ht="13.5" thickBot="1">
      <c r="B26" s="319"/>
      <c r="C26" s="286"/>
      <c r="D26" s="286"/>
      <c r="E26" s="286"/>
      <c r="F26" s="286"/>
      <c r="G26" s="286"/>
      <c r="H26" s="286"/>
      <c r="I26" s="286"/>
      <c r="J26" s="286"/>
      <c r="K26" s="320"/>
    </row>
    <row r="27" spans="2:11" ht="16.5" customHeight="1" thickTop="1" thickBot="1">
      <c r="B27" s="321"/>
      <c r="C27" s="322"/>
      <c r="D27" s="2127" t="s">
        <v>185</v>
      </c>
      <c r="E27" s="2127"/>
      <c r="F27" s="2127"/>
      <c r="G27" s="323" t="s">
        <v>569</v>
      </c>
      <c r="H27" s="2127" t="s">
        <v>570</v>
      </c>
      <c r="I27" s="2127"/>
      <c r="J27" s="324"/>
      <c r="K27" s="325"/>
    </row>
    <row r="28" spans="2:11" ht="16.5" customHeight="1" thickTop="1" thickBot="1">
      <c r="B28" s="321"/>
      <c r="C28" s="322"/>
      <c r="D28" s="2125" t="s">
        <v>571</v>
      </c>
      <c r="E28" s="2125"/>
      <c r="F28" s="2125"/>
      <c r="G28" s="326">
        <f>'CALCULO AVALÚO'!B5</f>
        <v>159.61587231999999</v>
      </c>
      <c r="H28" s="2126" t="e">
        <f>'CALCULO AVALÚO'!D5</f>
        <v>#REF!</v>
      </c>
      <c r="I28" s="2126"/>
      <c r="J28" s="327"/>
      <c r="K28" s="325"/>
    </row>
    <row r="29" spans="2:11" ht="16.5" customHeight="1" thickTop="1" thickBot="1">
      <c r="B29" s="321"/>
      <c r="C29" s="322"/>
      <c r="D29" s="2125" t="s">
        <v>572</v>
      </c>
      <c r="E29" s="2125"/>
      <c r="F29" s="2125"/>
      <c r="G29" s="326">
        <f>'CALCULO AVALÚO'!B6</f>
        <v>119.30000000000001</v>
      </c>
      <c r="H29" s="2126" t="e">
        <f>#REF!</f>
        <v>#REF!</v>
      </c>
      <c r="I29" s="2126"/>
      <c r="J29" s="327"/>
      <c r="K29" s="325"/>
    </row>
    <row r="30" spans="2:11" ht="16.5" customHeight="1" thickTop="1" thickBot="1">
      <c r="B30" s="321"/>
      <c r="C30" s="322"/>
      <c r="D30" s="2125" t="s">
        <v>573</v>
      </c>
      <c r="E30" s="2125"/>
      <c r="F30" s="2125"/>
      <c r="G30" s="326">
        <f>'CALCULO AVALÚO'!B7+'CALCULO AVALÚO'!B8+'CALCULO AVALÚO'!B9+'CALCULO AVALÚO'!B10</f>
        <v>95.99</v>
      </c>
      <c r="H30" s="2126" t="e">
        <f>#REF!+#REF!+#REF!+#REF!</f>
        <v>#REF!</v>
      </c>
      <c r="I30" s="2126"/>
      <c r="J30" s="328"/>
      <c r="K30" s="325"/>
    </row>
    <row r="31" spans="2:11" ht="16.5" customHeight="1" thickTop="1" thickBot="1">
      <c r="B31" s="321"/>
      <c r="C31" s="322"/>
      <c r="D31" s="2125" t="s">
        <v>574</v>
      </c>
      <c r="E31" s="2125"/>
      <c r="F31" s="2125"/>
      <c r="G31" s="326">
        <f>G28+G29+G30</f>
        <v>374.90587232000001</v>
      </c>
      <c r="H31" s="2126" t="e">
        <f>#REF!</f>
        <v>#REF!</v>
      </c>
      <c r="I31" s="2126"/>
      <c r="J31" s="329"/>
      <c r="K31" s="325"/>
    </row>
    <row r="32" spans="2:11" ht="16.5" customHeight="1" thickTop="1" thickBot="1">
      <c r="B32" s="321"/>
      <c r="C32" s="322"/>
      <c r="D32" s="2125" t="s">
        <v>575</v>
      </c>
      <c r="E32" s="2125"/>
      <c r="F32" s="2125"/>
      <c r="G32" s="326"/>
      <c r="H32" s="2126" t="e">
        <f>#REF!</f>
        <v>#REF!</v>
      </c>
      <c r="I32" s="2126"/>
      <c r="J32" s="329"/>
      <c r="K32" s="325"/>
    </row>
    <row r="33" spans="2:11" ht="16.5" customHeight="1" thickTop="1" thickBot="1">
      <c r="B33" s="321"/>
      <c r="C33" s="322"/>
      <c r="D33" s="2125" t="s">
        <v>576</v>
      </c>
      <c r="E33" s="2125"/>
      <c r="F33" s="2125"/>
      <c r="G33" s="326"/>
      <c r="H33" s="2126" t="e">
        <f>H29+H28+H30</f>
        <v>#REF!</v>
      </c>
      <c r="I33" s="2126"/>
      <c r="J33" s="329"/>
      <c r="K33" s="325"/>
    </row>
    <row r="34" spans="2:11" ht="14.25" thickTop="1" thickBot="1">
      <c r="B34" s="321"/>
      <c r="C34" s="322"/>
      <c r="D34" s="330"/>
      <c r="E34" s="330"/>
      <c r="F34" s="331"/>
      <c r="G34" s="332"/>
      <c r="H34" s="329"/>
      <c r="I34" s="329"/>
      <c r="J34" s="329"/>
      <c r="K34" s="325"/>
    </row>
    <row r="35" spans="2:11" ht="14.25" thickTop="1" thickBot="1">
      <c r="B35" s="321"/>
      <c r="C35" s="322"/>
      <c r="D35" s="2127" t="s">
        <v>577</v>
      </c>
      <c r="E35" s="2127"/>
      <c r="F35" s="2127"/>
      <c r="G35" s="323" t="s">
        <v>569</v>
      </c>
      <c r="H35" s="2127" t="s">
        <v>570</v>
      </c>
      <c r="I35" s="2127"/>
      <c r="J35" s="329"/>
      <c r="K35" s="325"/>
    </row>
    <row r="36" spans="2:11" ht="14.25" thickTop="1" thickBot="1">
      <c r="B36" s="321"/>
      <c r="C36" s="322"/>
      <c r="D36" s="2125" t="s">
        <v>578</v>
      </c>
      <c r="E36" s="2125"/>
      <c r="F36" s="2125"/>
      <c r="G36" s="326">
        <v>49.09</v>
      </c>
      <c r="H36" s="2126">
        <v>1482.14</v>
      </c>
      <c r="I36" s="2126"/>
      <c r="J36" s="329"/>
      <c r="K36" s="325"/>
    </row>
    <row r="37" spans="2:11" ht="14.25" thickTop="1" thickBot="1">
      <c r="B37" s="321"/>
      <c r="C37" s="322"/>
      <c r="D37" s="2125" t="s">
        <v>579</v>
      </c>
      <c r="E37" s="2125"/>
      <c r="F37" s="2125"/>
      <c r="G37" s="326">
        <v>166</v>
      </c>
      <c r="H37" s="2126">
        <v>56527.86</v>
      </c>
      <c r="I37" s="2126"/>
      <c r="J37" s="329"/>
      <c r="K37" s="325"/>
    </row>
    <row r="38" spans="2:11" ht="14.25" thickTop="1" thickBot="1">
      <c r="B38" s="321"/>
      <c r="C38" s="322"/>
      <c r="D38" s="2125" t="s">
        <v>580</v>
      </c>
      <c r="E38" s="2125"/>
      <c r="F38" s="2125"/>
      <c r="G38" s="326">
        <v>215.09</v>
      </c>
      <c r="H38" s="2126">
        <v>77241.789999999994</v>
      </c>
      <c r="I38" s="2126"/>
      <c r="J38" s="329"/>
      <c r="K38" s="325"/>
    </row>
    <row r="39" spans="2:11" ht="14.25" thickTop="1" thickBot="1">
      <c r="B39" s="321"/>
      <c r="C39" s="322"/>
      <c r="F39" s="330"/>
      <c r="G39" s="327"/>
      <c r="H39" s="327"/>
      <c r="I39" s="327"/>
      <c r="J39" s="327"/>
      <c r="K39" s="325"/>
    </row>
    <row r="40" spans="2:11" ht="13.5" thickBot="1">
      <c r="B40" s="2128" t="s">
        <v>581</v>
      </c>
      <c r="C40" s="2129"/>
      <c r="D40" s="2129"/>
      <c r="E40" s="2129"/>
      <c r="F40" s="2129"/>
      <c r="G40" s="2129"/>
      <c r="H40" s="2129"/>
      <c r="I40" s="2129"/>
      <c r="J40" s="2129"/>
      <c r="K40" s="2130"/>
    </row>
    <row r="41" spans="2:11">
      <c r="B41" s="2109" t="s">
        <v>601</v>
      </c>
      <c r="C41" s="2120"/>
      <c r="D41" s="2120"/>
      <c r="E41" s="2120"/>
      <c r="F41" s="2120"/>
      <c r="G41" s="2120"/>
      <c r="H41" s="2120"/>
      <c r="I41" s="2120"/>
      <c r="J41" s="2120"/>
      <c r="K41" s="2121"/>
    </row>
    <row r="42" spans="2:11" ht="112.5" customHeight="1" thickBot="1">
      <c r="B42" s="2122"/>
      <c r="C42" s="2123"/>
      <c r="D42" s="2123"/>
      <c r="E42" s="2123"/>
      <c r="F42" s="2123"/>
      <c r="G42" s="2123"/>
      <c r="H42" s="2123"/>
      <c r="I42" s="2123"/>
      <c r="J42" s="2123"/>
      <c r="K42" s="2124"/>
    </row>
    <row r="43" spans="2:11" ht="75" customHeight="1" thickTop="1">
      <c r="B43" s="2099" t="s">
        <v>602</v>
      </c>
      <c r="C43" s="2100"/>
      <c r="D43" s="2100"/>
      <c r="E43" s="2100"/>
      <c r="F43" s="2100"/>
      <c r="G43" s="2100"/>
      <c r="H43" s="2100"/>
      <c r="I43" s="2100"/>
      <c r="J43" s="2100"/>
      <c r="K43" s="2101"/>
    </row>
    <row r="44" spans="2:11" ht="76.5" customHeight="1">
      <c r="B44" s="2093"/>
      <c r="C44" s="2094"/>
      <c r="D44" s="2094"/>
      <c r="E44" s="2094"/>
      <c r="F44" s="2094"/>
      <c r="G44" s="2094"/>
      <c r="H44" s="2094"/>
      <c r="I44" s="2094"/>
      <c r="J44" s="2094"/>
      <c r="K44" s="2095"/>
    </row>
    <row r="45" spans="2:11" ht="72" customHeight="1" thickBot="1">
      <c r="B45" s="2093"/>
      <c r="C45" s="2094"/>
      <c r="D45" s="2094"/>
      <c r="E45" s="2094"/>
      <c r="F45" s="2094"/>
      <c r="G45" s="2094"/>
      <c r="H45" s="2094"/>
      <c r="I45" s="2094"/>
      <c r="J45" s="2094"/>
      <c r="K45" s="2095"/>
    </row>
    <row r="46" spans="2:11" ht="13.5" thickBot="1">
      <c r="B46" s="2114" t="s">
        <v>582</v>
      </c>
      <c r="C46" s="2115"/>
      <c r="D46" s="2115"/>
      <c r="E46" s="2115"/>
      <c r="F46" s="2115"/>
      <c r="G46" s="2115"/>
      <c r="H46" s="2115"/>
      <c r="I46" s="2115"/>
      <c r="J46" s="2115"/>
      <c r="K46" s="2116"/>
    </row>
    <row r="47" spans="2:11" ht="13.5" customHeight="1">
      <c r="B47" s="2117" t="s">
        <v>583</v>
      </c>
      <c r="C47" s="2118"/>
      <c r="D47" s="2118"/>
      <c r="E47" s="2118"/>
      <c r="F47" s="2118"/>
      <c r="G47" s="2118"/>
      <c r="H47" s="2118"/>
      <c r="I47" s="2118"/>
      <c r="J47" s="2118"/>
      <c r="K47" s="2119"/>
    </row>
    <row r="48" spans="2:11" ht="4.5" customHeight="1">
      <c r="B48" s="333"/>
      <c r="C48" s="334"/>
      <c r="D48" s="334"/>
      <c r="E48" s="334"/>
      <c r="F48" s="334"/>
      <c r="G48" s="334"/>
      <c r="H48" s="334"/>
      <c r="I48" s="334"/>
      <c r="J48" s="334"/>
      <c r="K48" s="335"/>
    </row>
    <row r="49" spans="2:11" ht="30" customHeight="1">
      <c r="B49" s="333"/>
      <c r="C49" s="2112" t="s">
        <v>584</v>
      </c>
      <c r="D49" s="2112"/>
      <c r="E49" s="336"/>
      <c r="F49" s="2112" t="s">
        <v>585</v>
      </c>
      <c r="G49" s="2112"/>
      <c r="H49" s="336"/>
      <c r="I49" s="2112" t="s">
        <v>586</v>
      </c>
      <c r="J49" s="2112"/>
      <c r="K49" s="337"/>
    </row>
    <row r="50" spans="2:11" ht="15" customHeight="1">
      <c r="B50" s="333"/>
      <c r="C50" s="2112" t="s">
        <v>570</v>
      </c>
      <c r="D50" s="2112"/>
      <c r="E50" s="336"/>
      <c r="F50" s="2112" t="s">
        <v>587</v>
      </c>
      <c r="G50" s="2112"/>
      <c r="H50" s="316"/>
      <c r="I50" s="2113"/>
      <c r="J50" s="2113"/>
      <c r="K50" s="338"/>
    </row>
    <row r="51" spans="2:11" ht="15" customHeight="1">
      <c r="B51" s="333"/>
      <c r="C51" s="339" t="s">
        <v>588</v>
      </c>
      <c r="D51" s="340">
        <f>H38</f>
        <v>77241.789999999994</v>
      </c>
      <c r="E51" s="341"/>
      <c r="F51" s="339" t="s">
        <v>588</v>
      </c>
      <c r="G51" s="340" t="e">
        <f>#REF!</f>
        <v>#REF!</v>
      </c>
      <c r="H51" s="342"/>
      <c r="I51" s="2105" t="e">
        <f>(G51/D51)-1</f>
        <v>#REF!</v>
      </c>
      <c r="J51" s="2105"/>
      <c r="K51" s="343"/>
    </row>
    <row r="52" spans="2:11" ht="4.5" customHeight="1">
      <c r="B52" s="333"/>
      <c r="C52" s="341"/>
      <c r="D52" s="344"/>
      <c r="E52" s="342"/>
      <c r="F52" s="341"/>
      <c r="G52" s="344"/>
      <c r="H52" s="342"/>
      <c r="I52" s="342"/>
      <c r="J52" s="342"/>
      <c r="K52" s="345"/>
    </row>
    <row r="53" spans="2:11" ht="15" customHeight="1">
      <c r="B53" s="333"/>
      <c r="C53" s="2104" t="s">
        <v>324</v>
      </c>
      <c r="D53" s="2104"/>
      <c r="E53" s="342"/>
      <c r="F53" s="2112" t="s">
        <v>324</v>
      </c>
      <c r="G53" s="2112"/>
      <c r="H53" s="342"/>
      <c r="I53" s="342"/>
      <c r="J53" s="342"/>
      <c r="K53" s="345"/>
    </row>
    <row r="54" spans="2:11" ht="15" customHeight="1">
      <c r="B54" s="333"/>
      <c r="C54" s="339" t="s">
        <v>589</v>
      </c>
      <c r="D54" s="346">
        <v>4283.1499999999996</v>
      </c>
      <c r="E54" s="341"/>
      <c r="F54" s="339" t="s">
        <v>589</v>
      </c>
      <c r="G54" s="347">
        <v>4283.38</v>
      </c>
      <c r="H54" s="342"/>
      <c r="I54" s="2102">
        <f>(G54/D54)-1</f>
        <v>5.3698796446566277E-5</v>
      </c>
      <c r="J54" s="2103"/>
      <c r="K54" s="343"/>
    </row>
    <row r="55" spans="2:11" ht="6.75" customHeight="1">
      <c r="B55" s="333"/>
      <c r="C55" s="341"/>
      <c r="D55" s="344"/>
      <c r="E55" s="342"/>
      <c r="F55" s="341"/>
      <c r="G55" s="344"/>
      <c r="H55" s="342"/>
      <c r="I55" s="342"/>
      <c r="J55" s="342"/>
      <c r="K55" s="345"/>
    </row>
    <row r="56" spans="2:11" ht="15" customHeight="1">
      <c r="B56" s="333"/>
      <c r="C56" s="2104" t="s">
        <v>590</v>
      </c>
      <c r="D56" s="2104"/>
      <c r="E56" s="341"/>
      <c r="F56" s="2104" t="s">
        <v>590</v>
      </c>
      <c r="G56" s="2104"/>
      <c r="H56" s="348"/>
      <c r="I56" s="348"/>
      <c r="J56" s="348"/>
      <c r="K56" s="345"/>
    </row>
    <row r="57" spans="2:11" ht="15" customHeight="1">
      <c r="B57" s="333"/>
      <c r="C57" s="339" t="s">
        <v>589</v>
      </c>
      <c r="D57" s="347">
        <f>G37</f>
        <v>166</v>
      </c>
      <c r="E57" s="341"/>
      <c r="F57" s="339" t="s">
        <v>589</v>
      </c>
      <c r="G57" s="347">
        <f>'CALCULO AVALÚO'!B6</f>
        <v>119.30000000000001</v>
      </c>
      <c r="H57" s="342"/>
      <c r="I57" s="2105">
        <f>(G57/D57)-1</f>
        <v>-0.28132530120481924</v>
      </c>
      <c r="J57" s="2105"/>
      <c r="K57" s="343"/>
    </row>
    <row r="58" spans="2:11" ht="3.75" customHeight="1" thickBot="1">
      <c r="B58" s="349"/>
      <c r="C58" s="350"/>
      <c r="D58" s="350"/>
      <c r="E58" s="350"/>
      <c r="F58" s="350"/>
      <c r="G58" s="350"/>
      <c r="H58" s="350"/>
      <c r="I58" s="350"/>
      <c r="J58" s="350"/>
      <c r="K58" s="351"/>
    </row>
    <row r="59" spans="2:11" ht="13.5" thickBot="1">
      <c r="B59" s="2106" t="s">
        <v>591</v>
      </c>
      <c r="C59" s="2107"/>
      <c r="D59" s="2107"/>
      <c r="E59" s="2107"/>
      <c r="F59" s="2107"/>
      <c r="G59" s="2107"/>
      <c r="H59" s="2107"/>
      <c r="I59" s="2107"/>
      <c r="J59" s="2107"/>
      <c r="K59" s="2108"/>
    </row>
    <row r="60" spans="2:11" ht="25.5" customHeight="1">
      <c r="B60" s="2109"/>
      <c r="C60" s="2110"/>
      <c r="D60" s="2110"/>
      <c r="E60" s="2110"/>
      <c r="F60" s="2110"/>
      <c r="G60" s="2110"/>
      <c r="H60" s="2110"/>
      <c r="I60" s="2110"/>
      <c r="J60" s="2110"/>
      <c r="K60" s="2111"/>
    </row>
    <row r="61" spans="2:11" ht="27" customHeight="1">
      <c r="B61" s="2093"/>
      <c r="C61" s="2094"/>
      <c r="D61" s="2094"/>
      <c r="E61" s="2094"/>
      <c r="F61" s="2094"/>
      <c r="G61" s="2094"/>
      <c r="H61" s="2094"/>
      <c r="I61" s="2094"/>
      <c r="J61" s="2094"/>
      <c r="K61" s="2095"/>
    </row>
    <row r="62" spans="2:11" ht="16.5" customHeight="1" thickBot="1">
      <c r="B62" s="2096"/>
      <c r="C62" s="2097"/>
      <c r="D62" s="2097"/>
      <c r="E62" s="2097"/>
      <c r="F62" s="2097"/>
      <c r="G62" s="2097"/>
      <c r="H62" s="2097"/>
      <c r="I62" s="2097"/>
      <c r="J62" s="2097"/>
      <c r="K62" s="2098"/>
    </row>
    <row r="63" spans="2:11" ht="13.5" customHeight="1" thickTop="1" thickBot="1">
      <c r="B63" s="2099" t="s">
        <v>592</v>
      </c>
      <c r="C63" s="2100"/>
      <c r="D63" s="2100"/>
      <c r="E63" s="2100"/>
      <c r="F63" s="2100"/>
      <c r="G63" s="2100"/>
      <c r="H63" s="2100"/>
      <c r="I63" s="2100"/>
      <c r="J63" s="2100"/>
      <c r="K63" s="2101"/>
    </row>
    <row r="64" spans="2:11" ht="13.5" thickTop="1">
      <c r="B64" s="352"/>
      <c r="C64" s="353"/>
      <c r="D64" s="353"/>
      <c r="E64" s="353"/>
      <c r="F64" s="353"/>
      <c r="G64" s="353"/>
      <c r="H64" s="353"/>
      <c r="I64" s="353"/>
      <c r="J64" s="353"/>
      <c r="K64" s="354"/>
    </row>
    <row r="65" spans="2:11">
      <c r="B65" s="355"/>
      <c r="C65" s="356"/>
      <c r="D65" s="356"/>
      <c r="E65" s="356"/>
      <c r="F65" s="356"/>
      <c r="G65" s="356"/>
      <c r="H65" s="356"/>
      <c r="I65" s="356"/>
      <c r="J65" s="356"/>
      <c r="K65" s="357"/>
    </row>
    <row r="66" spans="2:11" ht="33.75" customHeight="1">
      <c r="B66" s="355"/>
      <c r="C66" s="356"/>
      <c r="D66" s="356"/>
      <c r="E66" s="356"/>
      <c r="F66" s="356"/>
      <c r="G66" s="356"/>
      <c r="H66" s="356"/>
      <c r="I66" s="356"/>
      <c r="J66" s="356"/>
      <c r="K66" s="357"/>
    </row>
    <row r="67" spans="2:11">
      <c r="B67" s="358"/>
      <c r="C67" s="356"/>
      <c r="D67" s="356"/>
      <c r="E67" s="356"/>
      <c r="F67" s="356"/>
      <c r="G67" s="356"/>
      <c r="H67" s="356"/>
      <c r="I67" s="356"/>
      <c r="J67" s="356"/>
      <c r="K67" s="357"/>
    </row>
    <row r="68" spans="2:11">
      <c r="B68" s="358"/>
      <c r="C68" s="356"/>
      <c r="D68" s="356"/>
      <c r="E68" s="356"/>
      <c r="F68" s="356"/>
      <c r="G68" s="356"/>
      <c r="H68" s="356"/>
      <c r="I68" s="356"/>
      <c r="J68" s="356"/>
      <c r="K68" s="357"/>
    </row>
    <row r="69" spans="2:11">
      <c r="B69" s="358"/>
      <c r="C69" s="356"/>
      <c r="D69" s="356"/>
      <c r="E69" s="356"/>
      <c r="F69" s="356"/>
      <c r="G69" s="356"/>
      <c r="H69" s="356"/>
      <c r="I69" s="356"/>
      <c r="J69" s="356"/>
      <c r="K69" s="357"/>
    </row>
    <row r="70" spans="2:11" ht="13.5" thickBot="1">
      <c r="B70" s="359" t="s">
        <v>593</v>
      </c>
      <c r="C70" s="360"/>
      <c r="D70" s="360"/>
      <c r="E70" s="360"/>
      <c r="F70" s="360"/>
      <c r="G70" s="360"/>
      <c r="H70" s="360"/>
      <c r="I70" s="360"/>
      <c r="J70" s="360"/>
      <c r="K70" s="361"/>
    </row>
    <row r="72" spans="2:11">
      <c r="B72" s="362"/>
      <c r="C72" s="362"/>
      <c r="D72" s="362"/>
      <c r="E72" s="362"/>
      <c r="F72" s="362"/>
      <c r="G72" s="362"/>
      <c r="H72" s="362"/>
      <c r="I72" s="362"/>
      <c r="J72" s="362"/>
      <c r="K72" s="362"/>
    </row>
    <row r="73" spans="2:11">
      <c r="B73" s="362"/>
      <c r="C73" s="362"/>
      <c r="D73" s="362"/>
      <c r="E73" s="362"/>
      <c r="F73" s="362"/>
      <c r="G73" s="362"/>
      <c r="H73" s="362"/>
      <c r="I73" s="362"/>
      <c r="J73" s="362"/>
      <c r="K73" s="362"/>
    </row>
    <row r="74" spans="2:11">
      <c r="B74" s="362"/>
      <c r="C74" s="362"/>
      <c r="D74" s="362"/>
      <c r="E74" s="362"/>
      <c r="F74" s="362"/>
      <c r="G74" s="362"/>
      <c r="H74" s="362"/>
      <c r="I74" s="362"/>
      <c r="J74" s="362"/>
      <c r="K74" s="362"/>
    </row>
    <row r="75" spans="2:11">
      <c r="B75" s="362"/>
      <c r="C75" s="362"/>
      <c r="D75" s="362"/>
      <c r="E75" s="362"/>
      <c r="F75" s="362"/>
      <c r="G75" s="362"/>
      <c r="H75" s="362"/>
      <c r="I75" s="362"/>
      <c r="J75" s="362"/>
      <c r="K75" s="362"/>
    </row>
    <row r="76" spans="2:11">
      <c r="B76" s="362"/>
      <c r="C76" s="362"/>
      <c r="D76" s="362"/>
      <c r="E76" s="362"/>
      <c r="F76" s="362"/>
      <c r="G76" s="362"/>
      <c r="H76" s="362"/>
      <c r="I76" s="362"/>
      <c r="J76" s="362"/>
      <c r="K76" s="362"/>
    </row>
    <row r="77" spans="2:11">
      <c r="B77" s="362"/>
      <c r="C77" s="362"/>
      <c r="D77" s="362"/>
      <c r="E77" s="362"/>
      <c r="F77" s="362"/>
      <c r="G77" s="362"/>
      <c r="H77" s="362"/>
      <c r="I77" s="362"/>
      <c r="J77" s="362"/>
      <c r="K77" s="362"/>
    </row>
    <row r="78" spans="2:11">
      <c r="D78" s="362"/>
      <c r="E78" s="362"/>
      <c r="F78" s="362"/>
      <c r="G78" s="362"/>
    </row>
  </sheetData>
  <mergeCells count="66">
    <mergeCell ref="C8:D8"/>
    <mergeCell ref="F8:G8"/>
    <mergeCell ref="I8:J8"/>
    <mergeCell ref="B2:K2"/>
    <mergeCell ref="B3:K3"/>
    <mergeCell ref="B4:C4"/>
    <mergeCell ref="D4:F4"/>
    <mergeCell ref="G4:H4"/>
    <mergeCell ref="I4:K4"/>
    <mergeCell ref="B5:C5"/>
    <mergeCell ref="D5:F5"/>
    <mergeCell ref="G5:H5"/>
    <mergeCell ref="I5:K5"/>
    <mergeCell ref="B6:K6"/>
    <mergeCell ref="D29:F29"/>
    <mergeCell ref="H29:I29"/>
    <mergeCell ref="F11:F13"/>
    <mergeCell ref="I12:I14"/>
    <mergeCell ref="J12:J14"/>
    <mergeCell ref="C15:D15"/>
    <mergeCell ref="B19:K19"/>
    <mergeCell ref="B20:K24"/>
    <mergeCell ref="B25:K25"/>
    <mergeCell ref="D27:F27"/>
    <mergeCell ref="H27:I27"/>
    <mergeCell ref="D28:F28"/>
    <mergeCell ref="H28:I28"/>
    <mergeCell ref="D30:F30"/>
    <mergeCell ref="H30:I30"/>
    <mergeCell ref="D31:F31"/>
    <mergeCell ref="H31:I31"/>
    <mergeCell ref="D32:F32"/>
    <mergeCell ref="H32:I32"/>
    <mergeCell ref="B41:K42"/>
    <mergeCell ref="D33:F33"/>
    <mergeCell ref="H33:I33"/>
    <mergeCell ref="D35:F35"/>
    <mergeCell ref="H35:I35"/>
    <mergeCell ref="D36:F36"/>
    <mergeCell ref="H36:I36"/>
    <mergeCell ref="D37:F37"/>
    <mergeCell ref="H37:I37"/>
    <mergeCell ref="D38:F38"/>
    <mergeCell ref="H38:I38"/>
    <mergeCell ref="B40:K40"/>
    <mergeCell ref="B43:K45"/>
    <mergeCell ref="B46:K46"/>
    <mergeCell ref="B47:K47"/>
    <mergeCell ref="C49:D49"/>
    <mergeCell ref="F49:G49"/>
    <mergeCell ref="I49:J49"/>
    <mergeCell ref="C50:D50"/>
    <mergeCell ref="F50:G50"/>
    <mergeCell ref="I50:J50"/>
    <mergeCell ref="I51:J51"/>
    <mergeCell ref="C53:D53"/>
    <mergeCell ref="F53:G53"/>
    <mergeCell ref="B61:K61"/>
    <mergeCell ref="B62:K62"/>
    <mergeCell ref="B63:K63"/>
    <mergeCell ref="I54:J54"/>
    <mergeCell ref="C56:D56"/>
    <mergeCell ref="F56:G56"/>
    <mergeCell ref="I57:J57"/>
    <mergeCell ref="B59:K59"/>
    <mergeCell ref="B60:K60"/>
  </mergeCells>
  <printOptions horizontalCentered="1"/>
  <pageMargins left="0" right="0" top="0" bottom="0" header="0.31496062992125984" footer="0.31496062992125984"/>
  <pageSetup paperSize="9" scale="75" fitToWidth="0" fitToHeight="0" orientation="portrait" r:id="rId1"/>
  <rowBreaks count="1" manualBreakCount="1">
    <brk id="45" max="16383" man="1"/>
  </rowBreak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FFC000"/>
  </sheetPr>
  <dimension ref="A1:Q176"/>
  <sheetViews>
    <sheetView view="pageBreakPreview" zoomScaleNormal="100" zoomScaleSheetLayoutView="100" workbookViewId="0">
      <selection activeCell="N10" sqref="N10"/>
    </sheetView>
  </sheetViews>
  <sheetFormatPr baseColWidth="10" defaultColWidth="11.42578125" defaultRowHeight="12.75"/>
  <cols>
    <col min="1" max="1" width="2.140625" style="256" customWidth="1"/>
    <col min="2" max="2" width="26.7109375" style="256" customWidth="1"/>
    <col min="3" max="3" width="5.85546875" style="256" bestFit="1" customWidth="1"/>
    <col min="4" max="4" width="11.28515625" style="256" bestFit="1" customWidth="1"/>
    <col min="5" max="5" width="10" style="1954" customWidth="1"/>
    <col min="6" max="6" width="10.7109375" style="272" bestFit="1" customWidth="1"/>
    <col min="7" max="7" width="9.42578125" style="1953" customWidth="1"/>
    <col min="8" max="8" width="10.28515625" style="1954" customWidth="1"/>
    <col min="9" max="9" width="12.5703125" style="1954" customWidth="1"/>
    <col min="10" max="10" width="10.42578125" style="1953" customWidth="1"/>
    <col min="11" max="11" width="11.7109375" style="1991" customWidth="1"/>
    <col min="12" max="12" width="3.85546875" style="256" customWidth="1"/>
    <col min="13" max="16384" width="11.42578125" style="256"/>
  </cols>
  <sheetData>
    <row r="1" spans="1:15">
      <c r="A1" s="1676"/>
      <c r="B1" s="1677"/>
      <c r="C1" s="1677"/>
      <c r="D1" s="1677"/>
      <c r="E1" s="1678"/>
      <c r="F1" s="1679"/>
      <c r="G1" s="1680"/>
      <c r="H1" s="1678"/>
      <c r="I1" s="1678"/>
      <c r="J1" s="1680"/>
      <c r="K1" s="1681"/>
      <c r="L1" s="1682"/>
    </row>
    <row r="2" spans="1:15" ht="18.75" customHeight="1">
      <c r="A2" s="1683"/>
      <c r="B2" s="2816" t="s">
        <v>322</v>
      </c>
      <c r="C2" s="2816"/>
      <c r="D2" s="2816"/>
      <c r="E2" s="2816"/>
      <c r="F2" s="2816"/>
      <c r="G2" s="2816"/>
      <c r="H2" s="2816"/>
      <c r="I2" s="2816"/>
      <c r="J2" s="2816"/>
      <c r="K2" s="2816"/>
      <c r="L2" s="1684"/>
    </row>
    <row r="3" spans="1:15">
      <c r="A3" s="1683"/>
      <c r="B3" s="1685"/>
      <c r="C3" s="1685"/>
      <c r="D3" s="1685"/>
      <c r="E3" s="1686"/>
      <c r="F3" s="1687"/>
      <c r="G3" s="1604"/>
      <c r="H3" s="1686"/>
      <c r="I3" s="1686"/>
      <c r="J3" s="1604"/>
      <c r="K3" s="1688"/>
      <c r="L3" s="1684"/>
    </row>
    <row r="4" spans="1:15" ht="16.5" customHeight="1">
      <c r="A4" s="1683"/>
      <c r="B4" s="2817" t="str">
        <f>[10]FORMATO!AQ5</f>
        <v>OTROS FINES DE VIVIENDA - AVALUO DE TERRENO Y CERTIFICACIÓN DE PRESUPUESTO DE CONSTRUCCIÓN</v>
      </c>
      <c r="C4" s="2817"/>
      <c r="D4" s="2817"/>
      <c r="E4" s="2817"/>
      <c r="F4" s="2817"/>
      <c r="G4" s="2817"/>
      <c r="H4" s="2817"/>
      <c r="I4" s="2817"/>
      <c r="J4" s="2817"/>
      <c r="K4" s="2817"/>
      <c r="L4" s="1684"/>
    </row>
    <row r="5" spans="1:15">
      <c r="A5" s="1683"/>
      <c r="B5" s="1685"/>
      <c r="C5" s="1685"/>
      <c r="D5" s="1685"/>
      <c r="E5" s="1686"/>
      <c r="F5" s="1687"/>
      <c r="G5" s="1604"/>
      <c r="H5" s="1686"/>
      <c r="I5" s="1686"/>
      <c r="J5" s="1604"/>
      <c r="K5" s="1688"/>
      <c r="L5" s="1684"/>
    </row>
    <row r="6" spans="1:15" ht="17.25" customHeight="1">
      <c r="A6" s="1683"/>
      <c r="B6" s="1689" t="s">
        <v>536</v>
      </c>
      <c r="C6" s="2716" t="s">
        <v>891</v>
      </c>
      <c r="D6" s="2716"/>
      <c r="E6" s="2716"/>
      <c r="F6" s="2716"/>
      <c r="G6" s="2716"/>
      <c r="H6" s="2716"/>
      <c r="I6" s="2716"/>
      <c r="J6" s="2716"/>
      <c r="K6" s="2716"/>
      <c r="L6" s="1684"/>
    </row>
    <row r="7" spans="1:15">
      <c r="A7" s="1683"/>
      <c r="B7" s="1685"/>
      <c r="C7" s="1685"/>
      <c r="D7" s="1685"/>
      <c r="E7" s="1686"/>
      <c r="F7" s="1687"/>
      <c r="G7" s="1604"/>
      <c r="H7" s="1686"/>
      <c r="I7" s="1686"/>
      <c r="J7" s="1604"/>
      <c r="K7" s="1688"/>
      <c r="L7" s="1684"/>
    </row>
    <row r="8" spans="1:15">
      <c r="A8" s="1683"/>
      <c r="B8" s="2818" t="s">
        <v>892</v>
      </c>
      <c r="C8" s="2818"/>
      <c r="D8" s="2818"/>
      <c r="E8" s="2818"/>
      <c r="F8" s="2818"/>
      <c r="G8" s="2818"/>
      <c r="H8" s="2818"/>
      <c r="I8" s="2818"/>
      <c r="J8" s="2818"/>
      <c r="K8" s="2818"/>
      <c r="L8" s="1684"/>
    </row>
    <row r="9" spans="1:15" ht="8.25" customHeight="1">
      <c r="A9" s="1683"/>
      <c r="B9" s="1685"/>
      <c r="C9" s="1685"/>
      <c r="D9" s="1685"/>
      <c r="E9" s="1686"/>
      <c r="F9" s="1687"/>
      <c r="G9" s="1604"/>
      <c r="H9" s="1686"/>
      <c r="I9" s="1686"/>
      <c r="J9" s="1604"/>
      <c r="K9" s="1688"/>
      <c r="L9" s="1684"/>
    </row>
    <row r="10" spans="1:15" ht="219.75" customHeight="1">
      <c r="A10" s="1683"/>
      <c r="B10" s="2819" t="s">
        <v>893</v>
      </c>
      <c r="C10" s="2820"/>
      <c r="D10" s="2820"/>
      <c r="E10" s="2820"/>
      <c r="F10" s="2820"/>
      <c r="G10" s="2820"/>
      <c r="H10" s="2820"/>
      <c r="I10" s="2820"/>
      <c r="J10" s="2820"/>
      <c r="K10" s="2820"/>
      <c r="L10" s="1684"/>
    </row>
    <row r="11" spans="1:15">
      <c r="A11" s="1683"/>
      <c r="B11" s="1685"/>
      <c r="C11" s="1685"/>
      <c r="D11" s="1685"/>
      <c r="E11" s="1686"/>
      <c r="F11" s="1687"/>
      <c r="G11" s="1604"/>
      <c r="H11" s="1686"/>
      <c r="I11" s="1686"/>
      <c r="J11" s="1604"/>
      <c r="K11" s="1688"/>
      <c r="L11" s="1684"/>
    </row>
    <row r="12" spans="1:15" ht="13.5" thickBot="1">
      <c r="A12" s="1683"/>
      <c r="B12" s="1685"/>
      <c r="C12" s="1685"/>
      <c r="D12" s="1685"/>
      <c r="E12" s="1686"/>
      <c r="F12" s="1687"/>
      <c r="G12" s="1604"/>
      <c r="H12" s="1686"/>
      <c r="I12" s="1686"/>
      <c r="J12" s="1604"/>
      <c r="K12" s="1688"/>
      <c r="L12" s="1684"/>
    </row>
    <row r="13" spans="1:15" ht="16.5" customHeight="1" thickBot="1">
      <c r="A13" s="1683"/>
      <c r="B13" s="1690"/>
      <c r="C13" s="2821" t="s">
        <v>894</v>
      </c>
      <c r="D13" s="2822"/>
      <c r="E13" s="2822"/>
      <c r="F13" s="2822"/>
      <c r="G13" s="2822"/>
      <c r="H13" s="2823" t="s">
        <v>895</v>
      </c>
      <c r="I13" s="2824"/>
      <c r="J13" s="2824"/>
      <c r="K13" s="1691"/>
      <c r="L13" s="1684"/>
    </row>
    <row r="14" spans="1:15" s="1704" customFormat="1" ht="22.5" customHeight="1">
      <c r="A14" s="1692"/>
      <c r="B14" s="1693" t="s">
        <v>416</v>
      </c>
      <c r="C14" s="1694" t="s">
        <v>417</v>
      </c>
      <c r="D14" s="1695" t="s">
        <v>418</v>
      </c>
      <c r="E14" s="1696" t="s">
        <v>419</v>
      </c>
      <c r="F14" s="1697" t="s">
        <v>104</v>
      </c>
      <c r="G14" s="1698" t="s">
        <v>896</v>
      </c>
      <c r="H14" s="1699" t="s">
        <v>419</v>
      </c>
      <c r="I14" s="1700" t="s">
        <v>420</v>
      </c>
      <c r="J14" s="1701" t="s">
        <v>421</v>
      </c>
      <c r="K14" s="1702" t="s">
        <v>897</v>
      </c>
      <c r="L14" s="1703"/>
    </row>
    <row r="15" spans="1:15" s="1717" customFormat="1" ht="13.5">
      <c r="A15" s="1705"/>
      <c r="B15" s="1706" t="s">
        <v>422</v>
      </c>
      <c r="C15" s="1707"/>
      <c r="D15" s="1708"/>
      <c r="E15" s="1709"/>
      <c r="F15" s="1710">
        <f>SUM(F16:F22)</f>
        <v>2972.8690000000001</v>
      </c>
      <c r="G15" s="1711">
        <f>F15/F103</f>
        <v>6.1368766698076962E-2</v>
      </c>
      <c r="H15" s="1712"/>
      <c r="I15" s="1713">
        <f>SUM(I16:I22)</f>
        <v>3147.6690000000003</v>
      </c>
      <c r="J15" s="1714">
        <f>I15/I103</f>
        <v>6.2512133107490139E-2</v>
      </c>
      <c r="K15" s="1715"/>
      <c r="L15" s="1716"/>
      <c r="O15" s="1718"/>
    </row>
    <row r="16" spans="1:15" s="1730" customFormat="1" ht="13.5">
      <c r="A16" s="1719"/>
      <c r="B16" s="1720" t="s">
        <v>898</v>
      </c>
      <c r="C16" s="1721" t="s">
        <v>429</v>
      </c>
      <c r="D16" s="1722">
        <v>218.5</v>
      </c>
      <c r="E16" s="1723">
        <v>0.4</v>
      </c>
      <c r="F16" s="1722">
        <f>E16*D16</f>
        <v>87.4</v>
      </c>
      <c r="G16" s="1724"/>
      <c r="H16" s="1725">
        <v>1.2</v>
      </c>
      <c r="I16" s="1726">
        <f t="shared" ref="I16:I17" si="0">D16*H16</f>
        <v>262.2</v>
      </c>
      <c r="J16" s="1727"/>
      <c r="K16" s="1728" t="s">
        <v>899</v>
      </c>
      <c r="L16" s="1729"/>
      <c r="O16" s="1731"/>
    </row>
    <row r="17" spans="1:15" ht="13.5">
      <c r="A17" s="1683"/>
      <c r="B17" s="1732" t="s">
        <v>900</v>
      </c>
      <c r="C17" s="1721" t="s">
        <v>429</v>
      </c>
      <c r="D17" s="1722">
        <v>107.67</v>
      </c>
      <c r="E17" s="1723">
        <v>1.1000000000000001</v>
      </c>
      <c r="F17" s="1722">
        <f>E17*D17</f>
        <v>118.43700000000001</v>
      </c>
      <c r="G17" s="1724"/>
      <c r="H17" s="1725">
        <f t="shared" ref="H17:H22" si="1">E17</f>
        <v>1.1000000000000001</v>
      </c>
      <c r="I17" s="1726">
        <f t="shared" si="0"/>
        <v>118.43700000000001</v>
      </c>
      <c r="J17" s="1733"/>
      <c r="K17" s="1728"/>
      <c r="L17" s="1684"/>
      <c r="O17" s="259"/>
    </row>
    <row r="18" spans="1:15" ht="27">
      <c r="A18" s="1683"/>
      <c r="B18" s="1734" t="s">
        <v>901</v>
      </c>
      <c r="C18" s="1721" t="s">
        <v>435</v>
      </c>
      <c r="D18" s="1722">
        <v>104.32</v>
      </c>
      <c r="E18" s="1723">
        <v>3.6</v>
      </c>
      <c r="F18" s="1722">
        <f>E18*D18</f>
        <v>375.55199999999996</v>
      </c>
      <c r="G18" s="1735"/>
      <c r="H18" s="1725">
        <f t="shared" si="1"/>
        <v>3.6</v>
      </c>
      <c r="I18" s="1726">
        <f>H18*D18</f>
        <v>375.55199999999996</v>
      </c>
      <c r="J18" s="1733"/>
      <c r="K18" s="1728"/>
      <c r="L18" s="1684"/>
      <c r="O18" s="259"/>
    </row>
    <row r="19" spans="1:15" ht="13.5">
      <c r="A19" s="1683"/>
      <c r="B19" s="1734" t="s">
        <v>902</v>
      </c>
      <c r="C19" s="1721" t="s">
        <v>435</v>
      </c>
      <c r="D19" s="1722">
        <v>105.32</v>
      </c>
      <c r="E19" s="1723">
        <v>4</v>
      </c>
      <c r="F19" s="1722">
        <f>E19*D19</f>
        <v>421.28</v>
      </c>
      <c r="G19" s="1735"/>
      <c r="H19" s="1725">
        <f t="shared" si="1"/>
        <v>4</v>
      </c>
      <c r="I19" s="1726">
        <f t="shared" ref="I19" si="2">D19*H19</f>
        <v>421.28</v>
      </c>
      <c r="J19" s="1733"/>
      <c r="K19" s="1728"/>
      <c r="L19" s="1684"/>
      <c r="O19" s="259"/>
    </row>
    <row r="20" spans="1:15" ht="27">
      <c r="A20" s="1683"/>
      <c r="B20" s="1734" t="s">
        <v>903</v>
      </c>
      <c r="C20" s="1721" t="s">
        <v>435</v>
      </c>
      <c r="D20" s="1722">
        <v>149.4</v>
      </c>
      <c r="E20" s="1723">
        <v>11</v>
      </c>
      <c r="F20" s="1722">
        <f>E20*D20</f>
        <v>1643.4</v>
      </c>
      <c r="G20" s="1735"/>
      <c r="H20" s="1725">
        <f t="shared" si="1"/>
        <v>11</v>
      </c>
      <c r="I20" s="1726">
        <f t="shared" ref="I20:I22" si="3">H20*D20</f>
        <v>1643.4</v>
      </c>
      <c r="J20" s="1733"/>
      <c r="K20" s="1736"/>
      <c r="L20" s="1684"/>
      <c r="O20" s="259"/>
    </row>
    <row r="21" spans="1:15" ht="13.5">
      <c r="A21" s="1683"/>
      <c r="B21" s="1732" t="s">
        <v>904</v>
      </c>
      <c r="C21" s="1721" t="s">
        <v>435</v>
      </c>
      <c r="D21" s="1722">
        <v>35.28</v>
      </c>
      <c r="E21" s="1723">
        <v>5</v>
      </c>
      <c r="F21" s="1722">
        <f t="shared" ref="F21:F22" si="4">E21*D21</f>
        <v>176.4</v>
      </c>
      <c r="G21" s="1724"/>
      <c r="H21" s="1725">
        <f t="shared" si="1"/>
        <v>5</v>
      </c>
      <c r="I21" s="1726">
        <f t="shared" si="3"/>
        <v>176.4</v>
      </c>
      <c r="J21" s="1733"/>
      <c r="K21" s="1728"/>
      <c r="L21" s="1684"/>
      <c r="O21" s="259"/>
    </row>
    <row r="22" spans="1:15" ht="33" customHeight="1" thickBot="1">
      <c r="A22" s="1683"/>
      <c r="B22" s="1737" t="s">
        <v>905</v>
      </c>
      <c r="C22" s="1738" t="s">
        <v>435</v>
      </c>
      <c r="D22" s="1739">
        <v>9.4</v>
      </c>
      <c r="E22" s="1740">
        <v>16</v>
      </c>
      <c r="F22" s="1739">
        <f t="shared" si="4"/>
        <v>150.4</v>
      </c>
      <c r="G22" s="1741"/>
      <c r="H22" s="1742">
        <f t="shared" si="1"/>
        <v>16</v>
      </c>
      <c r="I22" s="1743">
        <f t="shared" si="3"/>
        <v>150.4</v>
      </c>
      <c r="J22" s="1744"/>
      <c r="K22" s="1745"/>
      <c r="L22" s="1684"/>
      <c r="O22" s="259"/>
    </row>
    <row r="23" spans="1:15" ht="15" thickBot="1">
      <c r="A23" s="1683"/>
      <c r="B23" s="2825"/>
      <c r="C23" s="2825"/>
      <c r="D23" s="2825"/>
      <c r="E23" s="2825"/>
      <c r="F23" s="2825"/>
      <c r="G23" s="2825"/>
      <c r="H23" s="2825"/>
      <c r="I23" s="2825"/>
      <c r="J23" s="2825"/>
      <c r="K23" s="2825"/>
      <c r="L23" s="1684"/>
      <c r="O23" s="259"/>
    </row>
    <row r="24" spans="1:15" s="1717" customFormat="1" ht="13.5">
      <c r="A24" s="1705"/>
      <c r="B24" s="1746" t="s">
        <v>906</v>
      </c>
      <c r="C24" s="1747"/>
      <c r="D24" s="1748"/>
      <c r="E24" s="1749"/>
      <c r="F24" s="1750">
        <f>SUM(F25:F26)</f>
        <v>2523.02</v>
      </c>
      <c r="G24" s="1751">
        <f>F24/F103</f>
        <v>5.2082559222953365E-2</v>
      </c>
      <c r="H24" s="1752"/>
      <c r="I24" s="1753">
        <f>SUM(I25:I26)</f>
        <v>2523.02</v>
      </c>
      <c r="J24" s="1754">
        <f>I24/I103</f>
        <v>5.0106717724404871E-2</v>
      </c>
      <c r="K24" s="1755"/>
      <c r="L24" s="1716"/>
      <c r="O24" s="1718"/>
    </row>
    <row r="25" spans="1:15" ht="13.5">
      <c r="A25" s="1683"/>
      <c r="B25" s="1734" t="s">
        <v>907</v>
      </c>
      <c r="C25" s="1756" t="s">
        <v>429</v>
      </c>
      <c r="D25" s="1757">
        <v>89.7</v>
      </c>
      <c r="E25" s="1758">
        <v>12</v>
      </c>
      <c r="F25" s="1759">
        <f>E25*D25</f>
        <v>1076.4000000000001</v>
      </c>
      <c r="G25" s="1760"/>
      <c r="H25" s="1725">
        <f>E25</f>
        <v>12</v>
      </c>
      <c r="I25" s="1758">
        <f>H25*D25</f>
        <v>1076.4000000000001</v>
      </c>
      <c r="J25" s="1761"/>
      <c r="K25" s="1762"/>
      <c r="L25" s="1684"/>
      <c r="O25" s="259"/>
    </row>
    <row r="26" spans="1:15" ht="14.25" thickBot="1">
      <c r="A26" s="1683"/>
      <c r="B26" s="1737" t="s">
        <v>908</v>
      </c>
      <c r="C26" s="1763" t="s">
        <v>429</v>
      </c>
      <c r="D26" s="1764">
        <v>103.33</v>
      </c>
      <c r="E26" s="1765">
        <v>14</v>
      </c>
      <c r="F26" s="1766">
        <f>E26*D26</f>
        <v>1446.62</v>
      </c>
      <c r="G26" s="1767"/>
      <c r="H26" s="1742">
        <f>E26</f>
        <v>14</v>
      </c>
      <c r="I26" s="1765">
        <f>H26*D26</f>
        <v>1446.62</v>
      </c>
      <c r="J26" s="1768"/>
      <c r="K26" s="1769"/>
      <c r="L26" s="1684"/>
      <c r="O26" s="259"/>
    </row>
    <row r="27" spans="1:15" ht="15" thickBot="1">
      <c r="A27" s="1683"/>
      <c r="B27" s="1770"/>
      <c r="C27" s="1770"/>
      <c r="D27" s="1770"/>
      <c r="E27" s="1770"/>
      <c r="F27" s="1771"/>
      <c r="G27" s="1770"/>
      <c r="H27" s="1770"/>
      <c r="I27" s="1770"/>
      <c r="J27" s="1770"/>
      <c r="K27" s="1770"/>
      <c r="L27" s="1684"/>
      <c r="O27" s="259"/>
    </row>
    <row r="28" spans="1:15" ht="13.5">
      <c r="A28" s="1683"/>
      <c r="B28" s="1772" t="s">
        <v>909</v>
      </c>
      <c r="C28" s="1773"/>
      <c r="D28" s="1774"/>
      <c r="E28" s="1775"/>
      <c r="F28" s="1776">
        <f>SUM(F29:F39)</f>
        <v>19809.740000000002</v>
      </c>
      <c r="G28" s="1777">
        <f>F28/F103</f>
        <v>0.40893134289118127</v>
      </c>
      <c r="H28" s="1775"/>
      <c r="I28" s="1778">
        <f>SUM(I29:I39)</f>
        <v>21445.165000000001</v>
      </c>
      <c r="J28" s="1777">
        <f>I28/I103</f>
        <v>0.42589707144940869</v>
      </c>
      <c r="K28" s="1779"/>
      <c r="L28" s="1684"/>
    </row>
    <row r="29" spans="1:15" ht="13.5">
      <c r="A29" s="1683"/>
      <c r="B29" s="1780" t="s">
        <v>910</v>
      </c>
      <c r="C29" s="1781" t="s">
        <v>435</v>
      </c>
      <c r="D29" s="1757">
        <v>1.1200000000000001</v>
      </c>
      <c r="E29" s="1758">
        <v>140</v>
      </c>
      <c r="F29" s="1759">
        <f>E29*D29</f>
        <v>156.80000000000001</v>
      </c>
      <c r="G29" s="1782">
        <v>0.81255810849300003</v>
      </c>
      <c r="H29" s="1723">
        <f>E29</f>
        <v>140</v>
      </c>
      <c r="I29" s="1783">
        <f>H29*D29</f>
        <v>156.80000000000001</v>
      </c>
      <c r="J29" s="1784"/>
      <c r="K29" s="1762"/>
      <c r="L29" s="1684"/>
    </row>
    <row r="30" spans="1:15" ht="13.5">
      <c r="A30" s="1683"/>
      <c r="B30" s="1780" t="s">
        <v>911</v>
      </c>
      <c r="C30" s="1781" t="s">
        <v>435</v>
      </c>
      <c r="D30" s="1757">
        <v>14</v>
      </c>
      <c r="E30" s="1758">
        <v>120</v>
      </c>
      <c r="F30" s="1759">
        <f>E30*D30</f>
        <v>1680</v>
      </c>
      <c r="G30" s="1782"/>
      <c r="H30" s="1723">
        <v>180</v>
      </c>
      <c r="I30" s="1783">
        <f>H30*D30</f>
        <v>2520</v>
      </c>
      <c r="J30" s="1784"/>
      <c r="K30" s="1762" t="s">
        <v>899</v>
      </c>
      <c r="L30" s="1684"/>
    </row>
    <row r="31" spans="1:15" ht="13.5">
      <c r="A31" s="1683"/>
      <c r="B31" s="1785" t="s">
        <v>912</v>
      </c>
      <c r="C31" s="1781" t="s">
        <v>435</v>
      </c>
      <c r="D31" s="1757">
        <v>5.53</v>
      </c>
      <c r="E31" s="1758">
        <v>195</v>
      </c>
      <c r="F31" s="1759">
        <f t="shared" ref="F31:F38" si="5">E31*D31</f>
        <v>1078.3500000000001</v>
      </c>
      <c r="G31" s="1786"/>
      <c r="H31" s="1723">
        <f>E31</f>
        <v>195</v>
      </c>
      <c r="I31" s="1783">
        <f t="shared" ref="I31:I38" si="6">H31*D31</f>
        <v>1078.3500000000001</v>
      </c>
      <c r="J31" s="1761"/>
      <c r="K31" s="1762"/>
      <c r="L31" s="1684"/>
    </row>
    <row r="32" spans="1:15" ht="13.5">
      <c r="A32" s="1683"/>
      <c r="B32" s="1785" t="s">
        <v>913</v>
      </c>
      <c r="C32" s="1781" t="s">
        <v>435</v>
      </c>
      <c r="D32" s="1757">
        <v>4.43</v>
      </c>
      <c r="E32" s="1758">
        <v>200</v>
      </c>
      <c r="F32" s="1759">
        <f t="shared" si="5"/>
        <v>886</v>
      </c>
      <c r="G32" s="1786"/>
      <c r="H32" s="1723">
        <v>265.5</v>
      </c>
      <c r="I32" s="1783">
        <f t="shared" si="6"/>
        <v>1176.165</v>
      </c>
      <c r="J32" s="1761"/>
      <c r="K32" s="1762" t="s">
        <v>899</v>
      </c>
      <c r="L32" s="1684"/>
    </row>
    <row r="33" spans="1:12" ht="13.5">
      <c r="A33" s="1683"/>
      <c r="B33" s="1787" t="s">
        <v>914</v>
      </c>
      <c r="C33" s="1781" t="s">
        <v>435</v>
      </c>
      <c r="D33" s="1757">
        <v>4.49</v>
      </c>
      <c r="E33" s="1758">
        <v>195</v>
      </c>
      <c r="F33" s="1759">
        <f t="shared" si="5"/>
        <v>875.55000000000007</v>
      </c>
      <c r="G33" s="1786"/>
      <c r="H33" s="1723">
        <f>E33</f>
        <v>195</v>
      </c>
      <c r="I33" s="1783">
        <f t="shared" si="6"/>
        <v>875.55000000000007</v>
      </c>
      <c r="J33" s="1761"/>
      <c r="K33" s="1762"/>
      <c r="L33" s="1684"/>
    </row>
    <row r="34" spans="1:12" ht="13.5">
      <c r="A34" s="1683"/>
      <c r="B34" s="1787" t="s">
        <v>915</v>
      </c>
      <c r="C34" s="1781" t="s">
        <v>435</v>
      </c>
      <c r="D34" s="1757">
        <v>6.3</v>
      </c>
      <c r="E34" s="1758">
        <v>200</v>
      </c>
      <c r="F34" s="1759">
        <f t="shared" si="5"/>
        <v>1260</v>
      </c>
      <c r="G34" s="1786"/>
      <c r="H34" s="1723">
        <v>280.2</v>
      </c>
      <c r="I34" s="1783">
        <f t="shared" si="6"/>
        <v>1765.26</v>
      </c>
      <c r="J34" s="1788"/>
      <c r="K34" s="1762" t="s">
        <v>899</v>
      </c>
      <c r="L34" s="1684"/>
    </row>
    <row r="35" spans="1:12" ht="13.5" customHeight="1">
      <c r="A35" s="1683"/>
      <c r="B35" s="1787" t="s">
        <v>916</v>
      </c>
      <c r="C35" s="1781" t="s">
        <v>429</v>
      </c>
      <c r="D35" s="1757">
        <v>86</v>
      </c>
      <c r="E35" s="1758">
        <v>35</v>
      </c>
      <c r="F35" s="1759">
        <f t="shared" si="5"/>
        <v>3010</v>
      </c>
      <c r="G35" s="1786"/>
      <c r="H35" s="1723">
        <f>E35</f>
        <v>35</v>
      </c>
      <c r="I35" s="1783">
        <f t="shared" si="6"/>
        <v>3010</v>
      </c>
      <c r="J35" s="1788"/>
      <c r="K35" s="1762"/>
      <c r="L35" s="1684"/>
    </row>
    <row r="36" spans="1:12" ht="27" customHeight="1">
      <c r="A36" s="1683"/>
      <c r="B36" s="1787" t="s">
        <v>917</v>
      </c>
      <c r="C36" s="1781" t="s">
        <v>429</v>
      </c>
      <c r="D36" s="1757">
        <v>103.09</v>
      </c>
      <c r="E36" s="1758">
        <v>16</v>
      </c>
      <c r="F36" s="1759">
        <f>E36*D36</f>
        <v>1649.44</v>
      </c>
      <c r="G36" s="1786"/>
      <c r="H36" s="1723">
        <f>E36</f>
        <v>16</v>
      </c>
      <c r="I36" s="1783">
        <f>H36*D36</f>
        <v>1649.44</v>
      </c>
      <c r="J36" s="1788"/>
      <c r="K36" s="1762"/>
      <c r="L36" s="1684"/>
    </row>
    <row r="37" spans="1:12" ht="13.5">
      <c r="A37" s="1683"/>
      <c r="B37" s="1787" t="s">
        <v>918</v>
      </c>
      <c r="C37" s="1781" t="s">
        <v>919</v>
      </c>
      <c r="D37" s="1757">
        <v>88.65</v>
      </c>
      <c r="E37" s="1758">
        <v>8</v>
      </c>
      <c r="F37" s="1759">
        <f>E37*D37</f>
        <v>709.2</v>
      </c>
      <c r="G37" s="1786"/>
      <c r="H37" s="1723">
        <f t="shared" ref="H37:H38" si="7">E37</f>
        <v>8</v>
      </c>
      <c r="I37" s="1783">
        <f>H37*D37</f>
        <v>709.2</v>
      </c>
      <c r="J37" s="1761"/>
      <c r="K37" s="1762"/>
      <c r="L37" s="1684"/>
    </row>
    <row r="38" spans="1:12" ht="13.5">
      <c r="A38" s="1683"/>
      <c r="B38" s="1785" t="s">
        <v>920</v>
      </c>
      <c r="C38" s="1781" t="s">
        <v>919</v>
      </c>
      <c r="D38" s="1757">
        <v>5.4</v>
      </c>
      <c r="E38" s="1758">
        <v>30</v>
      </c>
      <c r="F38" s="1759">
        <f t="shared" si="5"/>
        <v>162</v>
      </c>
      <c r="G38" s="1786"/>
      <c r="H38" s="1723">
        <f t="shared" si="7"/>
        <v>30</v>
      </c>
      <c r="I38" s="1783">
        <f t="shared" si="6"/>
        <v>162</v>
      </c>
      <c r="J38" s="1761"/>
      <c r="K38" s="1762"/>
      <c r="L38" s="1684"/>
    </row>
    <row r="39" spans="1:12" ht="14.25" thickBot="1">
      <c r="A39" s="1683"/>
      <c r="B39" s="1789" t="s">
        <v>437</v>
      </c>
      <c r="C39" s="1790" t="s">
        <v>921</v>
      </c>
      <c r="D39" s="1766">
        <v>4740</v>
      </c>
      <c r="E39" s="1765">
        <v>1.76</v>
      </c>
      <c r="F39" s="1766">
        <f>E39*D39</f>
        <v>8342.4</v>
      </c>
      <c r="G39" s="1791"/>
      <c r="H39" s="1740">
        <f>E39</f>
        <v>1.76</v>
      </c>
      <c r="I39" s="1792">
        <f>H39*D39</f>
        <v>8342.4</v>
      </c>
      <c r="J39" s="1793"/>
      <c r="K39" s="1794"/>
      <c r="L39" s="1684"/>
    </row>
    <row r="40" spans="1:12" ht="15" thickBot="1">
      <c r="A40" s="1683"/>
      <c r="B40" s="2810"/>
      <c r="C40" s="2811"/>
      <c r="D40" s="2811"/>
      <c r="E40" s="2811"/>
      <c r="F40" s="2811"/>
      <c r="G40" s="2811"/>
      <c r="H40" s="2811"/>
      <c r="I40" s="2811"/>
      <c r="J40" s="2811"/>
      <c r="K40" s="2812"/>
      <c r="L40" s="1684"/>
    </row>
    <row r="41" spans="1:12" ht="13.5">
      <c r="A41" s="1683"/>
      <c r="B41" s="1795" t="s">
        <v>922</v>
      </c>
      <c r="C41" s="1796"/>
      <c r="D41" s="1748"/>
      <c r="E41" s="1749"/>
      <c r="F41" s="1750">
        <f>SUM(F42:F43)</f>
        <v>3244.39</v>
      </c>
      <c r="G41" s="1797">
        <f>F41/F103</f>
        <v>6.6973759350840517E-2</v>
      </c>
      <c r="H41" s="1749"/>
      <c r="I41" s="1753">
        <f>SUM(I42:I43)</f>
        <v>3244.39</v>
      </c>
      <c r="J41" s="1797">
        <f>I41/I103</f>
        <v>6.4432994553305922E-2</v>
      </c>
      <c r="K41" s="1755"/>
      <c r="L41" s="1684"/>
    </row>
    <row r="42" spans="1:12" ht="13.5">
      <c r="A42" s="1683"/>
      <c r="B42" s="1780" t="s">
        <v>923</v>
      </c>
      <c r="C42" s="1781" t="s">
        <v>429</v>
      </c>
      <c r="D42" s="1757">
        <v>105</v>
      </c>
      <c r="E42" s="1758">
        <v>7</v>
      </c>
      <c r="F42" s="1759">
        <f>E42*D42</f>
        <v>735</v>
      </c>
      <c r="G42" s="1784"/>
      <c r="H42" s="1723">
        <v>7</v>
      </c>
      <c r="I42" s="1783">
        <f>H42*D42</f>
        <v>735</v>
      </c>
      <c r="J42" s="1784"/>
      <c r="K42" s="1762"/>
      <c r="L42" s="1684"/>
    </row>
    <row r="43" spans="1:12" ht="14.25" thickBot="1">
      <c r="A43" s="1683"/>
      <c r="B43" s="1798" t="s">
        <v>924</v>
      </c>
      <c r="C43" s="1790" t="s">
        <v>429</v>
      </c>
      <c r="D43" s="1764">
        <v>386.06</v>
      </c>
      <c r="E43" s="1765">
        <v>6.5</v>
      </c>
      <c r="F43" s="1766">
        <f t="shared" ref="F43" si="8">E43*D43</f>
        <v>2509.39</v>
      </c>
      <c r="G43" s="1799"/>
      <c r="H43" s="1740">
        <f>E43</f>
        <v>6.5</v>
      </c>
      <c r="I43" s="1792">
        <f t="shared" ref="I43" si="9">H43*D43</f>
        <v>2509.39</v>
      </c>
      <c r="J43" s="1799"/>
      <c r="K43" s="1794"/>
      <c r="L43" s="1684"/>
    </row>
    <row r="44" spans="1:12" ht="14.25" thickBot="1">
      <c r="A44" s="1683"/>
      <c r="B44" s="2826"/>
      <c r="C44" s="2827"/>
      <c r="D44" s="2827"/>
      <c r="E44" s="2827"/>
      <c r="F44" s="2827"/>
      <c r="G44" s="2827"/>
      <c r="H44" s="2827"/>
      <c r="I44" s="2827"/>
      <c r="J44" s="2827"/>
      <c r="K44" s="2828"/>
      <c r="L44" s="1684"/>
    </row>
    <row r="45" spans="1:12" ht="13.5">
      <c r="A45" s="1676"/>
      <c r="B45" s="1746" t="s">
        <v>55</v>
      </c>
      <c r="C45" s="1747"/>
      <c r="D45" s="1748"/>
      <c r="E45" s="1749"/>
      <c r="F45" s="1750">
        <f>SUM(F46:F49)</f>
        <v>2974.49</v>
      </c>
      <c r="G45" s="1800">
        <f>F45/F103</f>
        <v>6.140222890943494E-2</v>
      </c>
      <c r="H45" s="1752"/>
      <c r="I45" s="1753">
        <f>SUM(I46:I49)</f>
        <v>2974.49</v>
      </c>
      <c r="J45" s="1797">
        <f>I45/I103</f>
        <v>5.9072829705695967E-2</v>
      </c>
      <c r="K45" s="1755"/>
      <c r="L45" s="1682"/>
    </row>
    <row r="46" spans="1:12" ht="13.5">
      <c r="A46" s="1683"/>
      <c r="B46" s="1801" t="s">
        <v>925</v>
      </c>
      <c r="C46" s="1756" t="s">
        <v>429</v>
      </c>
      <c r="D46" s="1757">
        <v>99.09</v>
      </c>
      <c r="E46" s="1758">
        <v>17</v>
      </c>
      <c r="F46" s="1759">
        <f t="shared" ref="F46:F93" si="10">D46*E46</f>
        <v>1684.53</v>
      </c>
      <c r="G46" s="1760"/>
      <c r="H46" s="1725">
        <f>E46</f>
        <v>17</v>
      </c>
      <c r="I46" s="1758">
        <f t="shared" ref="I46:I49" si="11">D46*H46</f>
        <v>1684.53</v>
      </c>
      <c r="J46" s="1761"/>
      <c r="K46" s="1762"/>
      <c r="L46" s="1684"/>
    </row>
    <row r="47" spans="1:12" ht="13.5">
      <c r="A47" s="1683"/>
      <c r="B47" s="1801" t="s">
        <v>926</v>
      </c>
      <c r="C47" s="1756" t="s">
        <v>429</v>
      </c>
      <c r="D47" s="1757">
        <v>34.14</v>
      </c>
      <c r="E47" s="1758">
        <v>14</v>
      </c>
      <c r="F47" s="1759">
        <f t="shared" si="10"/>
        <v>477.96000000000004</v>
      </c>
      <c r="G47" s="1760"/>
      <c r="H47" s="1725">
        <f>E47</f>
        <v>14</v>
      </c>
      <c r="I47" s="1758">
        <f t="shared" si="11"/>
        <v>477.96000000000004</v>
      </c>
      <c r="J47" s="1761"/>
      <c r="K47" s="1762"/>
      <c r="L47" s="1684"/>
    </row>
    <row r="48" spans="1:12" ht="13.5">
      <c r="A48" s="1683"/>
      <c r="B48" s="1802" t="s">
        <v>927</v>
      </c>
      <c r="C48" s="1756" t="s">
        <v>919</v>
      </c>
      <c r="D48" s="1803">
        <v>70</v>
      </c>
      <c r="E48" s="1758">
        <v>3.5</v>
      </c>
      <c r="F48" s="1759">
        <f t="shared" si="10"/>
        <v>245</v>
      </c>
      <c r="G48" s="1804"/>
      <c r="H48" s="1805">
        <f>E48</f>
        <v>3.5</v>
      </c>
      <c r="I48" s="1758">
        <f t="shared" si="11"/>
        <v>245</v>
      </c>
      <c r="J48" s="1806"/>
      <c r="K48" s="1762"/>
      <c r="L48" s="1684"/>
    </row>
    <row r="49" spans="1:12" ht="14.25" thickBot="1">
      <c r="A49" s="1683"/>
      <c r="B49" s="1807" t="s">
        <v>928</v>
      </c>
      <c r="C49" s="1763" t="s">
        <v>919</v>
      </c>
      <c r="D49" s="1764">
        <v>5.4</v>
      </c>
      <c r="E49" s="1765">
        <v>105</v>
      </c>
      <c r="F49" s="1766">
        <f t="shared" si="10"/>
        <v>567</v>
      </c>
      <c r="G49" s="1767"/>
      <c r="H49" s="1742">
        <f>E49</f>
        <v>105</v>
      </c>
      <c r="I49" s="1765">
        <f t="shared" si="11"/>
        <v>567</v>
      </c>
      <c r="J49" s="1768"/>
      <c r="K49" s="1794"/>
      <c r="L49" s="1684"/>
    </row>
    <row r="50" spans="1:12" ht="15" thickBot="1">
      <c r="A50" s="1683"/>
      <c r="B50" s="2808"/>
      <c r="C50" s="2229"/>
      <c r="D50" s="2229"/>
      <c r="E50" s="2229"/>
      <c r="F50" s="2229"/>
      <c r="G50" s="2229"/>
      <c r="H50" s="2229"/>
      <c r="I50" s="2229"/>
      <c r="J50" s="2229"/>
      <c r="K50" s="2809"/>
      <c r="L50" s="1684"/>
    </row>
    <row r="51" spans="1:12" s="1717" customFormat="1" ht="13.5">
      <c r="A51" s="1705"/>
      <c r="B51" s="1808" t="s">
        <v>929</v>
      </c>
      <c r="C51" s="1809"/>
      <c r="D51" s="1774"/>
      <c r="E51" s="1775"/>
      <c r="F51" s="1776">
        <f>SUM(F52:F52)</f>
        <v>1055.4000000000001</v>
      </c>
      <c r="G51" s="1810">
        <f>F51/F103</f>
        <v>2.1786562533751212E-2</v>
      </c>
      <c r="H51" s="1811"/>
      <c r="I51" s="1778">
        <f>SUM(I52:I52)</f>
        <v>1055.4000000000001</v>
      </c>
      <c r="J51" s="1777">
        <f>I51/I103</f>
        <v>2.0960051797582622E-2</v>
      </c>
      <c r="K51" s="1779"/>
      <c r="L51" s="1716"/>
    </row>
    <row r="52" spans="1:12" s="1717" customFormat="1" ht="14.25" thickBot="1">
      <c r="A52" s="1705"/>
      <c r="B52" s="1812" t="s">
        <v>930</v>
      </c>
      <c r="C52" s="1813" t="s">
        <v>429</v>
      </c>
      <c r="D52" s="1814">
        <v>17.59</v>
      </c>
      <c r="E52" s="1815">
        <v>60</v>
      </c>
      <c r="F52" s="1816">
        <f>E52*D52</f>
        <v>1055.4000000000001</v>
      </c>
      <c r="G52" s="1817"/>
      <c r="H52" s="1818">
        <v>60</v>
      </c>
      <c r="I52" s="1815">
        <f>D52*H52</f>
        <v>1055.4000000000001</v>
      </c>
      <c r="J52" s="1819"/>
      <c r="K52" s="1820"/>
      <c r="L52" s="1716"/>
    </row>
    <row r="53" spans="1:12" ht="15" thickBot="1">
      <c r="A53" s="1683"/>
      <c r="B53" s="2810"/>
      <c r="C53" s="2811"/>
      <c r="D53" s="2811"/>
      <c r="E53" s="2811"/>
      <c r="F53" s="2811"/>
      <c r="G53" s="2811"/>
      <c r="H53" s="2811"/>
      <c r="I53" s="2811"/>
      <c r="J53" s="2811"/>
      <c r="K53" s="2812"/>
      <c r="L53" s="1684"/>
    </row>
    <row r="54" spans="1:12" s="1717" customFormat="1" ht="13.5">
      <c r="A54" s="1705"/>
      <c r="B54" s="1821" t="s">
        <v>931</v>
      </c>
      <c r="C54" s="1822"/>
      <c r="D54" s="1823"/>
      <c r="E54" s="1824"/>
      <c r="F54" s="1825">
        <f>SUM(F55:F56)</f>
        <v>1250</v>
      </c>
      <c r="G54" s="1826">
        <f>F54/F103</f>
        <v>2.5803679332185914E-2</v>
      </c>
      <c r="H54" s="1827"/>
      <c r="I54" s="1828">
        <f>SUM(I55:I56)</f>
        <v>1250</v>
      </c>
      <c r="J54" s="1829">
        <f>I54/I103</f>
        <v>2.4824772358326964E-2</v>
      </c>
      <c r="K54" s="1830"/>
      <c r="L54" s="1716"/>
    </row>
    <row r="55" spans="1:12" s="1717" customFormat="1" ht="13.5">
      <c r="A55" s="1705"/>
      <c r="B55" s="1720" t="s">
        <v>932</v>
      </c>
      <c r="C55" s="1831" t="s">
        <v>933</v>
      </c>
      <c r="D55" s="1832">
        <v>2</v>
      </c>
      <c r="E55" s="1833">
        <v>250</v>
      </c>
      <c r="F55" s="1834">
        <f>E55*D55</f>
        <v>500</v>
      </c>
      <c r="G55" s="1835"/>
      <c r="H55" s="1836">
        <f>E55</f>
        <v>250</v>
      </c>
      <c r="I55" s="1837">
        <f>H55*D55</f>
        <v>500</v>
      </c>
      <c r="J55" s="1838"/>
      <c r="K55" s="1839"/>
      <c r="L55" s="1716"/>
    </row>
    <row r="56" spans="1:12" s="1717" customFormat="1" ht="14.25" thickBot="1">
      <c r="A56" s="1840"/>
      <c r="B56" s="1841" t="s">
        <v>934</v>
      </c>
      <c r="C56" s="1813" t="s">
        <v>933</v>
      </c>
      <c r="D56" s="1814">
        <v>5</v>
      </c>
      <c r="E56" s="1815">
        <v>150</v>
      </c>
      <c r="F56" s="1816">
        <f t="shared" ref="F56" si="12">E56*D56</f>
        <v>750</v>
      </c>
      <c r="G56" s="1817"/>
      <c r="H56" s="1818">
        <v>150</v>
      </c>
      <c r="I56" s="1842">
        <f t="shared" ref="I56" si="13">H56*D56</f>
        <v>750</v>
      </c>
      <c r="J56" s="1819"/>
      <c r="K56" s="1820"/>
      <c r="L56" s="1843"/>
    </row>
    <row r="57" spans="1:12" s="1717" customFormat="1" ht="14.25" thickBot="1">
      <c r="A57" s="1705"/>
      <c r="B57" s="1844"/>
      <c r="C57" s="1845"/>
      <c r="D57" s="1846"/>
      <c r="E57" s="1847"/>
      <c r="F57" s="1848"/>
      <c r="G57" s="1849"/>
      <c r="H57" s="1847"/>
      <c r="I57" s="1850"/>
      <c r="J57" s="1851"/>
      <c r="K57" s="1852"/>
      <c r="L57" s="1716"/>
    </row>
    <row r="58" spans="1:12" s="1717" customFormat="1" ht="13.5">
      <c r="A58" s="1705"/>
      <c r="B58" s="1821" t="s">
        <v>935</v>
      </c>
      <c r="C58" s="1822"/>
      <c r="D58" s="1823"/>
      <c r="E58" s="1824"/>
      <c r="F58" s="1825">
        <f>SUM(F59:F60)</f>
        <v>110</v>
      </c>
      <c r="G58" s="1826">
        <f>F58/F103</f>
        <v>2.2707237812323602E-3</v>
      </c>
      <c r="H58" s="1827"/>
      <c r="I58" s="1828">
        <f>SUM(I59:I60)</f>
        <v>110</v>
      </c>
      <c r="J58" s="1829">
        <f>I58/I103</f>
        <v>2.1845799675327725E-3</v>
      </c>
      <c r="K58" s="1830"/>
      <c r="L58" s="1716"/>
    </row>
    <row r="59" spans="1:12" s="1717" customFormat="1" ht="13.5">
      <c r="A59" s="1705"/>
      <c r="B59" s="1720" t="s">
        <v>936</v>
      </c>
      <c r="C59" s="1831" t="s">
        <v>933</v>
      </c>
      <c r="D59" s="1832">
        <v>2</v>
      </c>
      <c r="E59" s="1833">
        <v>25</v>
      </c>
      <c r="F59" s="1834">
        <f>E59*D59</f>
        <v>50</v>
      </c>
      <c r="G59" s="1835"/>
      <c r="H59" s="1833">
        <v>25</v>
      </c>
      <c r="I59" s="1837">
        <f>H59*D59</f>
        <v>50</v>
      </c>
      <c r="J59" s="1838"/>
      <c r="K59" s="1839"/>
      <c r="L59" s="1716"/>
    </row>
    <row r="60" spans="1:12" s="1717" customFormat="1" ht="14.25" thickBot="1">
      <c r="A60" s="1840"/>
      <c r="B60" s="1841" t="s">
        <v>934</v>
      </c>
      <c r="C60" s="1813" t="s">
        <v>933</v>
      </c>
      <c r="D60" s="1814">
        <v>5</v>
      </c>
      <c r="E60" s="1815">
        <v>12</v>
      </c>
      <c r="F60" s="1816">
        <f t="shared" ref="F60" si="14">E60*D60</f>
        <v>60</v>
      </c>
      <c r="G60" s="1817"/>
      <c r="H60" s="1815">
        <v>12</v>
      </c>
      <c r="I60" s="1842">
        <f t="shared" ref="I60" si="15">H60*D60</f>
        <v>60</v>
      </c>
      <c r="J60" s="1819"/>
      <c r="K60" s="1820"/>
      <c r="L60" s="1843"/>
    </row>
    <row r="61" spans="1:12" ht="15" thickBot="1">
      <c r="A61" s="1683"/>
      <c r="B61" s="2810"/>
      <c r="C61" s="2811"/>
      <c r="D61" s="2811"/>
      <c r="E61" s="2811"/>
      <c r="F61" s="2811"/>
      <c r="G61" s="2811"/>
      <c r="H61" s="2811"/>
      <c r="I61" s="2811"/>
      <c r="J61" s="2811"/>
      <c r="K61" s="2812"/>
      <c r="L61" s="1684"/>
    </row>
    <row r="62" spans="1:12" ht="13.5">
      <c r="A62" s="1853"/>
      <c r="B62" s="1746" t="s">
        <v>937</v>
      </c>
      <c r="C62" s="1747"/>
      <c r="D62" s="1748"/>
      <c r="E62" s="1749"/>
      <c r="F62" s="1750">
        <f>SUM(F63:F70)</f>
        <v>1401.0500000000002</v>
      </c>
      <c r="G62" s="1800">
        <f>F62/F103</f>
        <v>2.8921795942687262E-2</v>
      </c>
      <c r="H62" s="1752"/>
      <c r="I62" s="1753">
        <f>SUM(I63:I70)</f>
        <v>1401.0500000000002</v>
      </c>
      <c r="J62" s="1797">
        <f>I62/I103</f>
        <v>2.7824597850107196E-2</v>
      </c>
      <c r="K62" s="1755"/>
      <c r="L62" s="1854"/>
    </row>
    <row r="63" spans="1:12" ht="13.5">
      <c r="A63" s="1683"/>
      <c r="B63" s="1734" t="s">
        <v>938</v>
      </c>
      <c r="C63" s="1756" t="s">
        <v>939</v>
      </c>
      <c r="D63" s="1757">
        <v>2</v>
      </c>
      <c r="E63" s="1758">
        <v>28</v>
      </c>
      <c r="F63" s="1759">
        <f t="shared" ref="F63:F70" si="16">E63*D63</f>
        <v>56</v>
      </c>
      <c r="G63" s="1855">
        <v>0.37630684763200001</v>
      </c>
      <c r="H63" s="1725">
        <f>E63</f>
        <v>28</v>
      </c>
      <c r="I63" s="1783">
        <f t="shared" ref="I63" si="17">H63*D63</f>
        <v>56</v>
      </c>
      <c r="J63" s="1784"/>
      <c r="K63" s="1762"/>
      <c r="L63" s="1716"/>
    </row>
    <row r="64" spans="1:12" ht="13.5">
      <c r="A64" s="1683"/>
      <c r="B64" s="1734" t="s">
        <v>940</v>
      </c>
      <c r="C64" s="1756" t="s">
        <v>939</v>
      </c>
      <c r="D64" s="1757">
        <v>5</v>
      </c>
      <c r="E64" s="1758">
        <v>18</v>
      </c>
      <c r="F64" s="1759">
        <f t="shared" si="16"/>
        <v>90</v>
      </c>
      <c r="G64" s="1856"/>
      <c r="H64" s="1725">
        <f>E64</f>
        <v>18</v>
      </c>
      <c r="I64" s="1783">
        <f>H64*D64</f>
        <v>90</v>
      </c>
      <c r="J64" s="1784"/>
      <c r="K64" s="1762"/>
      <c r="L64" s="1716"/>
    </row>
    <row r="65" spans="1:12" ht="13.5">
      <c r="A65" s="1683"/>
      <c r="B65" s="1732" t="s">
        <v>941</v>
      </c>
      <c r="C65" s="1756" t="s">
        <v>919</v>
      </c>
      <c r="D65" s="1757">
        <v>16</v>
      </c>
      <c r="E65" s="1758">
        <v>5</v>
      </c>
      <c r="F65" s="1759">
        <f t="shared" si="16"/>
        <v>80</v>
      </c>
      <c r="G65" s="1856"/>
      <c r="H65" s="1725">
        <f t="shared" ref="H65:H69" si="18">E65</f>
        <v>5</v>
      </c>
      <c r="I65" s="1783">
        <f>H65*D65</f>
        <v>80</v>
      </c>
      <c r="J65" s="1784"/>
      <c r="K65" s="1762"/>
      <c r="L65" s="1716"/>
    </row>
    <row r="66" spans="1:12" ht="13.5">
      <c r="A66" s="1683"/>
      <c r="B66" s="1732" t="s">
        <v>942</v>
      </c>
      <c r="C66" s="1756" t="s">
        <v>919</v>
      </c>
      <c r="D66" s="1757">
        <v>33.130000000000003</v>
      </c>
      <c r="E66" s="1758">
        <v>9</v>
      </c>
      <c r="F66" s="1759">
        <f t="shared" si="16"/>
        <v>298.17</v>
      </c>
      <c r="G66" s="1856"/>
      <c r="H66" s="1725">
        <f t="shared" si="18"/>
        <v>9</v>
      </c>
      <c r="I66" s="1783">
        <f>H66*D66</f>
        <v>298.17</v>
      </c>
      <c r="J66" s="1784"/>
      <c r="K66" s="1762"/>
      <c r="L66" s="1716"/>
    </row>
    <row r="67" spans="1:12" ht="13.5">
      <c r="A67" s="1683"/>
      <c r="B67" s="1734" t="s">
        <v>943</v>
      </c>
      <c r="C67" s="1756" t="s">
        <v>919</v>
      </c>
      <c r="D67" s="1757">
        <v>4.9800000000000004</v>
      </c>
      <c r="E67" s="1758">
        <v>6</v>
      </c>
      <c r="F67" s="1759">
        <f t="shared" si="16"/>
        <v>29.880000000000003</v>
      </c>
      <c r="G67" s="1856"/>
      <c r="H67" s="1725">
        <f t="shared" si="18"/>
        <v>6</v>
      </c>
      <c r="I67" s="1783">
        <f>H67*D67</f>
        <v>29.880000000000003</v>
      </c>
      <c r="J67" s="1784"/>
      <c r="K67" s="1762"/>
      <c r="L67" s="1716"/>
    </row>
    <row r="68" spans="1:12" ht="13.5">
      <c r="A68" s="1683"/>
      <c r="B68" s="1801" t="s">
        <v>944</v>
      </c>
      <c r="C68" s="1756" t="s">
        <v>939</v>
      </c>
      <c r="D68" s="1757">
        <v>9</v>
      </c>
      <c r="E68" s="1758">
        <v>24</v>
      </c>
      <c r="F68" s="1759">
        <f t="shared" si="16"/>
        <v>216</v>
      </c>
      <c r="G68" s="1760"/>
      <c r="H68" s="1725">
        <f t="shared" si="18"/>
        <v>24</v>
      </c>
      <c r="I68" s="1758">
        <f>D68*H68</f>
        <v>216</v>
      </c>
      <c r="J68" s="1761"/>
      <c r="K68" s="1762"/>
      <c r="L68" s="1716"/>
    </row>
    <row r="69" spans="1:12" ht="13.5">
      <c r="A69" s="1683"/>
      <c r="B69" s="1801" t="s">
        <v>945</v>
      </c>
      <c r="C69" s="1756" t="s">
        <v>919</v>
      </c>
      <c r="D69" s="1757">
        <v>51</v>
      </c>
      <c r="E69" s="1758">
        <v>6</v>
      </c>
      <c r="F69" s="1759">
        <f t="shared" si="16"/>
        <v>306</v>
      </c>
      <c r="G69" s="1760"/>
      <c r="H69" s="1725">
        <f t="shared" si="18"/>
        <v>6</v>
      </c>
      <c r="I69" s="1758">
        <f>D69*H69</f>
        <v>306</v>
      </c>
      <c r="J69" s="1761"/>
      <c r="K69" s="1762"/>
      <c r="L69" s="1716"/>
    </row>
    <row r="70" spans="1:12" ht="14.25" thickBot="1">
      <c r="A70" s="1683"/>
      <c r="B70" s="1857" t="s">
        <v>448</v>
      </c>
      <c r="C70" s="1763" t="s">
        <v>933</v>
      </c>
      <c r="D70" s="1764">
        <v>5</v>
      </c>
      <c r="E70" s="1765">
        <v>65</v>
      </c>
      <c r="F70" s="1766">
        <f t="shared" si="16"/>
        <v>325</v>
      </c>
      <c r="G70" s="1858"/>
      <c r="H70" s="1742">
        <f>E70</f>
        <v>65</v>
      </c>
      <c r="I70" s="1792">
        <f>H70*D70</f>
        <v>325</v>
      </c>
      <c r="J70" s="1799"/>
      <c r="K70" s="1794"/>
      <c r="L70" s="1716"/>
    </row>
    <row r="71" spans="1:12" ht="15" thickBot="1">
      <c r="A71" s="1683"/>
      <c r="B71" s="2808"/>
      <c r="C71" s="2229"/>
      <c r="D71" s="2229"/>
      <c r="E71" s="2229"/>
      <c r="F71" s="2229"/>
      <c r="G71" s="2229"/>
      <c r="H71" s="2229"/>
      <c r="I71" s="2229"/>
      <c r="J71" s="2229"/>
      <c r="K71" s="2809"/>
      <c r="L71" s="1684"/>
    </row>
    <row r="72" spans="1:12" ht="13.5">
      <c r="A72" s="1683"/>
      <c r="B72" s="1772" t="s">
        <v>946</v>
      </c>
      <c r="C72" s="1773"/>
      <c r="D72" s="1859"/>
      <c r="E72" s="1775"/>
      <c r="F72" s="1776">
        <f>SUM(F73:F78)</f>
        <v>2005</v>
      </c>
      <c r="G72" s="1777">
        <f>F72/F103</f>
        <v>4.1389101648826206E-2</v>
      </c>
      <c r="H72" s="1775"/>
      <c r="I72" s="1778">
        <f>SUM(I73:I78)</f>
        <v>2005</v>
      </c>
      <c r="J72" s="1777">
        <f>I72/I103</f>
        <v>3.981893486275645E-2</v>
      </c>
      <c r="K72" s="1779"/>
      <c r="L72" s="1684"/>
    </row>
    <row r="73" spans="1:12" ht="13.5">
      <c r="A73" s="1683"/>
      <c r="B73" s="1860" t="s">
        <v>947</v>
      </c>
      <c r="C73" s="1861" t="s">
        <v>939</v>
      </c>
      <c r="D73" s="1832">
        <v>24</v>
      </c>
      <c r="E73" s="1833">
        <v>28</v>
      </c>
      <c r="F73" s="1834">
        <f t="shared" si="10"/>
        <v>672</v>
      </c>
      <c r="G73" s="1862">
        <v>50</v>
      </c>
      <c r="H73" s="1863">
        <f>E73</f>
        <v>28</v>
      </c>
      <c r="I73" s="1833">
        <f>D73*H73</f>
        <v>672</v>
      </c>
      <c r="J73" s="1864"/>
      <c r="K73" s="1865"/>
      <c r="L73" s="1684"/>
    </row>
    <row r="74" spans="1:12" ht="13.5">
      <c r="A74" s="1683"/>
      <c r="B74" s="1866" t="s">
        <v>474</v>
      </c>
      <c r="C74" s="1861" t="s">
        <v>939</v>
      </c>
      <c r="D74" s="1832">
        <v>27</v>
      </c>
      <c r="E74" s="1833">
        <v>28</v>
      </c>
      <c r="F74" s="1834">
        <f t="shared" si="10"/>
        <v>756</v>
      </c>
      <c r="G74" s="1867"/>
      <c r="H74" s="1863">
        <f>E74</f>
        <v>28</v>
      </c>
      <c r="I74" s="1833">
        <f t="shared" ref="I74" si="19">D74*H74</f>
        <v>756</v>
      </c>
      <c r="J74" s="1864"/>
      <c r="K74" s="1865"/>
      <c r="L74" s="1684"/>
    </row>
    <row r="75" spans="1:12" ht="13.5">
      <c r="A75" s="1683"/>
      <c r="B75" s="1866" t="s">
        <v>948</v>
      </c>
      <c r="C75" s="1861" t="s">
        <v>939</v>
      </c>
      <c r="D75" s="1832">
        <v>5</v>
      </c>
      <c r="E75" s="1833">
        <v>35</v>
      </c>
      <c r="F75" s="1834">
        <f>D75*E75</f>
        <v>175</v>
      </c>
      <c r="G75" s="1867"/>
      <c r="H75" s="1863">
        <f t="shared" ref="H75:H77" si="20">E75</f>
        <v>35</v>
      </c>
      <c r="I75" s="1833">
        <f>D75*H75</f>
        <v>175</v>
      </c>
      <c r="J75" s="1864"/>
      <c r="K75" s="1865"/>
      <c r="L75" s="1684"/>
    </row>
    <row r="76" spans="1:12" ht="13.5">
      <c r="A76" s="1683"/>
      <c r="B76" s="1866" t="s">
        <v>949</v>
      </c>
      <c r="C76" s="1861" t="s">
        <v>939</v>
      </c>
      <c r="D76" s="1832">
        <v>1</v>
      </c>
      <c r="E76" s="1833">
        <v>60</v>
      </c>
      <c r="F76" s="1834">
        <f t="shared" ref="F76" si="21">D76*E76</f>
        <v>60</v>
      </c>
      <c r="G76" s="1867"/>
      <c r="H76" s="1863">
        <f t="shared" si="20"/>
        <v>60</v>
      </c>
      <c r="I76" s="1833">
        <f t="shared" ref="I76" si="22">D76*H76</f>
        <v>60</v>
      </c>
      <c r="J76" s="1864"/>
      <c r="K76" s="1865"/>
      <c r="L76" s="1684"/>
    </row>
    <row r="77" spans="1:12" ht="13.5">
      <c r="A77" s="1683"/>
      <c r="B77" s="1866" t="s">
        <v>950</v>
      </c>
      <c r="C77" s="1861" t="s">
        <v>939</v>
      </c>
      <c r="D77" s="1832">
        <v>6</v>
      </c>
      <c r="E77" s="1833">
        <v>27</v>
      </c>
      <c r="F77" s="1834">
        <f>D77*E77</f>
        <v>162</v>
      </c>
      <c r="G77" s="1867"/>
      <c r="H77" s="1863">
        <f t="shared" si="20"/>
        <v>27</v>
      </c>
      <c r="I77" s="1833">
        <f>D77*H77</f>
        <v>162</v>
      </c>
      <c r="J77" s="1864"/>
      <c r="K77" s="1865"/>
      <c r="L77" s="1684"/>
    </row>
    <row r="78" spans="1:12" ht="14.25" thickBot="1">
      <c r="A78" s="1683"/>
      <c r="B78" s="1868" t="s">
        <v>951</v>
      </c>
      <c r="C78" s="1869" t="s">
        <v>933</v>
      </c>
      <c r="D78" s="1814">
        <v>1</v>
      </c>
      <c r="E78" s="1815">
        <v>180</v>
      </c>
      <c r="F78" s="1816">
        <f>D78*E78</f>
        <v>180</v>
      </c>
      <c r="G78" s="1870"/>
      <c r="H78" s="1871">
        <v>180</v>
      </c>
      <c r="I78" s="1815">
        <f>D78*H78</f>
        <v>180</v>
      </c>
      <c r="J78" s="1819"/>
      <c r="K78" s="1820"/>
      <c r="L78" s="1684"/>
    </row>
    <row r="79" spans="1:12" ht="15" thickBot="1">
      <c r="A79" s="1683"/>
      <c r="B79" s="2810"/>
      <c r="C79" s="2811"/>
      <c r="D79" s="2811"/>
      <c r="E79" s="2811"/>
      <c r="F79" s="2811"/>
      <c r="G79" s="2811"/>
      <c r="H79" s="2811"/>
      <c r="I79" s="2811"/>
      <c r="J79" s="2811"/>
      <c r="K79" s="2812"/>
      <c r="L79" s="1684"/>
    </row>
    <row r="80" spans="1:12" s="1717" customFormat="1" ht="13.5">
      <c r="A80" s="1705"/>
      <c r="B80" s="1795" t="s">
        <v>952</v>
      </c>
      <c r="C80" s="1796"/>
      <c r="D80" s="1872"/>
      <c r="E80" s="1749"/>
      <c r="F80" s="1750">
        <f>SUM(F81:F82)</f>
        <v>4665</v>
      </c>
      <c r="G80" s="1797">
        <f>F80/F103</f>
        <v>9.6299331267717822E-2</v>
      </c>
      <c r="H80" s="1749"/>
      <c r="I80" s="1753">
        <f>SUM(I81:I82)</f>
        <v>4765</v>
      </c>
      <c r="J80" s="1797">
        <f>I80/I103</f>
        <v>9.4632032229942376E-2</v>
      </c>
      <c r="K80" s="1755"/>
      <c r="L80" s="1716"/>
    </row>
    <row r="81" spans="1:12" s="1717" customFormat="1" ht="13.5">
      <c r="A81" s="1705"/>
      <c r="B81" s="1787" t="s">
        <v>953</v>
      </c>
      <c r="C81" s="1781" t="s">
        <v>429</v>
      </c>
      <c r="D81" s="1757">
        <v>20</v>
      </c>
      <c r="E81" s="1758">
        <v>165</v>
      </c>
      <c r="F81" s="1759">
        <f>D81*E81</f>
        <v>3300</v>
      </c>
      <c r="G81" s="1786"/>
      <c r="H81" s="1758">
        <v>170</v>
      </c>
      <c r="I81" s="1758">
        <f>D81*H81</f>
        <v>3400</v>
      </c>
      <c r="J81" s="1761"/>
      <c r="K81" s="1873"/>
      <c r="L81" s="1716"/>
    </row>
    <row r="82" spans="1:12" s="1717" customFormat="1" ht="14.25" thickBot="1">
      <c r="A82" s="1705"/>
      <c r="B82" s="1874" t="s">
        <v>954</v>
      </c>
      <c r="C82" s="1790" t="s">
        <v>919</v>
      </c>
      <c r="D82" s="1764">
        <v>9.1</v>
      </c>
      <c r="E82" s="1765">
        <v>150</v>
      </c>
      <c r="F82" s="1766">
        <f>D82*E82</f>
        <v>1365</v>
      </c>
      <c r="G82" s="1791"/>
      <c r="H82" s="1740">
        <v>150</v>
      </c>
      <c r="I82" s="1765">
        <f>D82*H82</f>
        <v>1365</v>
      </c>
      <c r="J82" s="1768"/>
      <c r="K82" s="1875"/>
      <c r="L82" s="1716"/>
    </row>
    <row r="83" spans="1:12" ht="15" thickBot="1">
      <c r="A83" s="1683"/>
      <c r="B83" s="2813"/>
      <c r="C83" s="2813"/>
      <c r="D83" s="2813"/>
      <c r="E83" s="2813"/>
      <c r="F83" s="2813"/>
      <c r="G83" s="2813"/>
      <c r="H83" s="2813"/>
      <c r="I83" s="2813"/>
      <c r="J83" s="2813"/>
      <c r="K83" s="2813"/>
      <c r="L83" s="1684"/>
    </row>
    <row r="84" spans="1:12" ht="13.5">
      <c r="A84" s="1683"/>
      <c r="B84" s="1876" t="s">
        <v>955</v>
      </c>
      <c r="C84" s="1877"/>
      <c r="D84" s="1878"/>
      <c r="E84" s="1824"/>
      <c r="F84" s="1825">
        <f>SUM(F85:F89)</f>
        <v>750</v>
      </c>
      <c r="G84" s="1829">
        <f>F84/F103</f>
        <v>1.5482207599311548E-2</v>
      </c>
      <c r="H84" s="1824"/>
      <c r="I84" s="1828">
        <f>SUM(I85:I89)</f>
        <v>750</v>
      </c>
      <c r="J84" s="1829">
        <f>I84/I103</f>
        <v>1.4894863414996178E-2</v>
      </c>
      <c r="K84" s="1830"/>
      <c r="L84" s="1684"/>
    </row>
    <row r="85" spans="1:12" ht="13.5">
      <c r="A85" s="1683"/>
      <c r="B85" s="1860" t="s">
        <v>956</v>
      </c>
      <c r="C85" s="1861" t="s">
        <v>933</v>
      </c>
      <c r="D85" s="1832">
        <v>2</v>
      </c>
      <c r="E85" s="1863">
        <v>150</v>
      </c>
      <c r="F85" s="1834">
        <f t="shared" si="10"/>
        <v>300</v>
      </c>
      <c r="G85" s="1867"/>
      <c r="H85" s="1833">
        <f>E85</f>
        <v>150</v>
      </c>
      <c r="I85" s="1833">
        <f t="shared" ref="I85:I89" si="23">D85*H85</f>
        <v>300</v>
      </c>
      <c r="J85" s="1864"/>
      <c r="K85" s="1865"/>
      <c r="L85" s="1684"/>
    </row>
    <row r="86" spans="1:12" ht="13.5">
      <c r="A86" s="1683"/>
      <c r="B86" s="1860" t="s">
        <v>957</v>
      </c>
      <c r="C86" s="1861" t="s">
        <v>933</v>
      </c>
      <c r="D86" s="1832">
        <v>2</v>
      </c>
      <c r="E86" s="1833">
        <v>50</v>
      </c>
      <c r="F86" s="1834">
        <f t="shared" si="10"/>
        <v>100</v>
      </c>
      <c r="G86" s="1867"/>
      <c r="H86" s="1833">
        <f t="shared" ref="H86:H89" si="24">E86</f>
        <v>50</v>
      </c>
      <c r="I86" s="1833">
        <f t="shared" si="23"/>
        <v>100</v>
      </c>
      <c r="J86" s="1864"/>
      <c r="K86" s="1865"/>
      <c r="L86" s="1684"/>
    </row>
    <row r="87" spans="1:12" ht="13.5">
      <c r="A87" s="1683"/>
      <c r="B87" s="1860" t="s">
        <v>958</v>
      </c>
      <c r="C87" s="1861" t="s">
        <v>933</v>
      </c>
      <c r="D87" s="1832">
        <v>2</v>
      </c>
      <c r="E87" s="1833">
        <v>35</v>
      </c>
      <c r="F87" s="1834">
        <f t="shared" si="10"/>
        <v>70</v>
      </c>
      <c r="G87" s="1867"/>
      <c r="H87" s="1833">
        <f t="shared" si="24"/>
        <v>35</v>
      </c>
      <c r="I87" s="1833">
        <f t="shared" si="23"/>
        <v>70</v>
      </c>
      <c r="J87" s="1864"/>
      <c r="K87" s="1865"/>
      <c r="L87" s="1684"/>
    </row>
    <row r="88" spans="1:12" ht="13.5">
      <c r="A88" s="1683"/>
      <c r="B88" s="1860" t="s">
        <v>959</v>
      </c>
      <c r="C88" s="1861" t="s">
        <v>933</v>
      </c>
      <c r="D88" s="1832">
        <v>1</v>
      </c>
      <c r="E88" s="1833">
        <v>120</v>
      </c>
      <c r="F88" s="1834">
        <f t="shared" si="10"/>
        <v>120</v>
      </c>
      <c r="G88" s="1867"/>
      <c r="H88" s="1833">
        <f t="shared" si="24"/>
        <v>120</v>
      </c>
      <c r="I88" s="1833">
        <f t="shared" si="23"/>
        <v>120</v>
      </c>
      <c r="J88" s="1864"/>
      <c r="K88" s="1865"/>
      <c r="L88" s="1684"/>
    </row>
    <row r="89" spans="1:12" ht="14.25" thickBot="1">
      <c r="A89" s="1683"/>
      <c r="B89" s="1879" t="s">
        <v>960</v>
      </c>
      <c r="C89" s="1869" t="s">
        <v>961</v>
      </c>
      <c r="D89" s="1814">
        <v>1</v>
      </c>
      <c r="E89" s="1815">
        <v>160</v>
      </c>
      <c r="F89" s="1816">
        <f t="shared" si="10"/>
        <v>160</v>
      </c>
      <c r="G89" s="1870"/>
      <c r="H89" s="1815">
        <f t="shared" si="24"/>
        <v>160</v>
      </c>
      <c r="I89" s="1815">
        <f t="shared" si="23"/>
        <v>160</v>
      </c>
      <c r="J89" s="1819"/>
      <c r="K89" s="1820"/>
      <c r="L89" s="1684"/>
    </row>
    <row r="90" spans="1:12" ht="15" thickBot="1">
      <c r="A90" s="1683"/>
      <c r="B90" s="2810"/>
      <c r="C90" s="2811"/>
      <c r="D90" s="2811"/>
      <c r="E90" s="2811"/>
      <c r="F90" s="2811"/>
      <c r="G90" s="2811"/>
      <c r="H90" s="2811"/>
      <c r="I90" s="2811"/>
      <c r="J90" s="2811"/>
      <c r="K90" s="2812"/>
      <c r="L90" s="1684"/>
    </row>
    <row r="91" spans="1:12" ht="13.5">
      <c r="A91" s="1683"/>
      <c r="B91" s="1876" t="s">
        <v>962</v>
      </c>
      <c r="C91" s="1877"/>
      <c r="D91" s="1878"/>
      <c r="E91" s="1824"/>
      <c r="F91" s="1825">
        <f>SUM(F92:F93)</f>
        <v>2186.7449999999999</v>
      </c>
      <c r="G91" s="1829">
        <f>F91/F103</f>
        <v>4.5140853409008704E-2</v>
      </c>
      <c r="H91" s="1824"/>
      <c r="I91" s="1828">
        <f>SUM(I92:I93)</f>
        <v>2186.7449999999999</v>
      </c>
      <c r="J91" s="1829">
        <f>I91/I103</f>
        <v>4.3428357464567753E-2</v>
      </c>
      <c r="K91" s="1830"/>
      <c r="L91" s="1684"/>
    </row>
    <row r="92" spans="1:12" ht="13.5">
      <c r="A92" s="1683"/>
      <c r="B92" s="1866" t="s">
        <v>963</v>
      </c>
      <c r="C92" s="1861" t="s">
        <v>429</v>
      </c>
      <c r="D92" s="1832">
        <v>394.53</v>
      </c>
      <c r="E92" s="1833">
        <v>4.5</v>
      </c>
      <c r="F92" s="1834">
        <f t="shared" si="10"/>
        <v>1775.3849999999998</v>
      </c>
      <c r="G92" s="1867"/>
      <c r="H92" s="1863">
        <v>4.5</v>
      </c>
      <c r="I92" s="1833">
        <f>D92*H92</f>
        <v>1775.3849999999998</v>
      </c>
      <c r="J92" s="1864"/>
      <c r="K92" s="1873"/>
      <c r="L92" s="1684"/>
    </row>
    <row r="93" spans="1:12" ht="14.25" thickBot="1">
      <c r="A93" s="1683"/>
      <c r="B93" s="1868" t="s">
        <v>964</v>
      </c>
      <c r="C93" s="1869" t="s">
        <v>429</v>
      </c>
      <c r="D93" s="1814">
        <v>68.56</v>
      </c>
      <c r="E93" s="1815">
        <v>6</v>
      </c>
      <c r="F93" s="1816">
        <f t="shared" si="10"/>
        <v>411.36</v>
      </c>
      <c r="G93" s="1870"/>
      <c r="H93" s="1871">
        <v>6</v>
      </c>
      <c r="I93" s="1815">
        <f>D93*H93</f>
        <v>411.36</v>
      </c>
      <c r="J93" s="1819"/>
      <c r="K93" s="1875"/>
      <c r="L93" s="1684"/>
    </row>
    <row r="94" spans="1:12" s="1889" customFormat="1" ht="14.25" thickBot="1">
      <c r="A94" s="1880"/>
      <c r="B94" s="1881"/>
      <c r="C94" s="1845"/>
      <c r="D94" s="1846"/>
      <c r="E94" s="1882"/>
      <c r="F94" s="1883"/>
      <c r="G94" s="1884"/>
      <c r="H94" s="1885"/>
      <c r="I94" s="1882"/>
      <c r="J94" s="1886"/>
      <c r="K94" s="1887"/>
      <c r="L94" s="1888"/>
    </row>
    <row r="95" spans="1:12" ht="13.5">
      <c r="A95" s="1683"/>
      <c r="B95" s="1876" t="s">
        <v>965</v>
      </c>
      <c r="C95" s="1877"/>
      <c r="D95" s="1878"/>
      <c r="E95" s="1824"/>
      <c r="F95" s="1825">
        <f>SUM(F96:F97)</f>
        <v>2800</v>
      </c>
      <c r="G95" s="1829">
        <f>F95/F103</f>
        <v>5.7800241704096443E-2</v>
      </c>
      <c r="H95" s="1824"/>
      <c r="I95" s="1778">
        <f>SUM(I96:I97)</f>
        <v>2800</v>
      </c>
      <c r="J95" s="1777">
        <f>I95/I103</f>
        <v>5.5607490082652394E-2</v>
      </c>
      <c r="K95" s="1779"/>
      <c r="L95" s="1684"/>
    </row>
    <row r="96" spans="1:12" ht="13.5">
      <c r="A96" s="1683"/>
      <c r="B96" s="1866" t="s">
        <v>966</v>
      </c>
      <c r="C96" s="1861" t="s">
        <v>933</v>
      </c>
      <c r="D96" s="1832">
        <v>1</v>
      </c>
      <c r="E96" s="1833">
        <v>800</v>
      </c>
      <c r="F96" s="1834">
        <f t="shared" ref="F96:F97" si="25">D96*E96</f>
        <v>800</v>
      </c>
      <c r="G96" s="1867"/>
      <c r="H96" s="1833">
        <v>800</v>
      </c>
      <c r="I96" s="1833">
        <f>D96*H96</f>
        <v>800</v>
      </c>
      <c r="J96" s="1864"/>
      <c r="K96" s="1873"/>
      <c r="L96" s="1684"/>
    </row>
    <row r="97" spans="1:17" ht="14.25" thickBot="1">
      <c r="A97" s="1683"/>
      <c r="B97" s="1868" t="s">
        <v>967</v>
      </c>
      <c r="C97" s="1869" t="s">
        <v>933</v>
      </c>
      <c r="D97" s="1814">
        <v>1</v>
      </c>
      <c r="E97" s="1815">
        <v>2000</v>
      </c>
      <c r="F97" s="1816">
        <f t="shared" si="25"/>
        <v>2000</v>
      </c>
      <c r="G97" s="1870"/>
      <c r="H97" s="1815">
        <v>2000</v>
      </c>
      <c r="I97" s="1815">
        <f>D97*H97</f>
        <v>2000</v>
      </c>
      <c r="J97" s="1819"/>
      <c r="K97" s="1875"/>
      <c r="L97" s="1684"/>
    </row>
    <row r="98" spans="1:17" s="1889" customFormat="1" ht="14.25" thickBot="1">
      <c r="A98" s="1880"/>
      <c r="B98" s="1881"/>
      <c r="C98" s="1845"/>
      <c r="D98" s="1846"/>
      <c r="E98" s="1882"/>
      <c r="F98" s="1883"/>
      <c r="G98" s="1884"/>
      <c r="H98" s="1885"/>
      <c r="I98" s="1882"/>
      <c r="J98" s="1886"/>
      <c r="K98" s="1887"/>
      <c r="L98" s="1888"/>
    </row>
    <row r="99" spans="1:17" ht="13.5">
      <c r="A99" s="1683"/>
      <c r="B99" s="1876" t="s">
        <v>968</v>
      </c>
      <c r="C99" s="1877"/>
      <c r="D99" s="1878"/>
      <c r="E99" s="1824"/>
      <c r="F99" s="1825">
        <f>SUM(F100:F102)</f>
        <v>695</v>
      </c>
      <c r="G99" s="1829">
        <f>F99/F103</f>
        <v>1.4346845708695368E-2</v>
      </c>
      <c r="H99" s="1824"/>
      <c r="I99" s="1778">
        <f>SUM(I100:I102)</f>
        <v>695</v>
      </c>
      <c r="J99" s="1777">
        <f>I99/I103</f>
        <v>1.3802573431229792E-2</v>
      </c>
      <c r="K99" s="1779"/>
      <c r="L99" s="1684"/>
    </row>
    <row r="100" spans="1:17" ht="13.5">
      <c r="A100" s="1683"/>
      <c r="B100" s="1866" t="s">
        <v>969</v>
      </c>
      <c r="C100" s="1890" t="s">
        <v>961</v>
      </c>
      <c r="D100" s="1832">
        <v>1</v>
      </c>
      <c r="E100" s="1833">
        <v>95</v>
      </c>
      <c r="F100" s="1834">
        <f t="shared" ref="F100" si="26">D100*E100</f>
        <v>95</v>
      </c>
      <c r="G100" s="1867"/>
      <c r="H100" s="1833">
        <v>95</v>
      </c>
      <c r="I100" s="1833">
        <f>D100*H100</f>
        <v>95</v>
      </c>
      <c r="J100" s="1864"/>
      <c r="K100" s="1873"/>
      <c r="L100" s="1684"/>
    </row>
    <row r="101" spans="1:17" ht="13.5">
      <c r="A101" s="1683"/>
      <c r="B101" s="1866" t="s">
        <v>970</v>
      </c>
      <c r="C101" s="1861" t="s">
        <v>961</v>
      </c>
      <c r="D101" s="1832">
        <v>1</v>
      </c>
      <c r="E101" s="1833">
        <v>350</v>
      </c>
      <c r="F101" s="1834">
        <f>D101*E101</f>
        <v>350</v>
      </c>
      <c r="G101" s="1867"/>
      <c r="H101" s="1833">
        <v>350</v>
      </c>
      <c r="I101" s="1833">
        <f>D101*H101</f>
        <v>350</v>
      </c>
      <c r="J101" s="1864"/>
      <c r="K101" s="1873"/>
      <c r="L101" s="1684"/>
    </row>
    <row r="102" spans="1:17" ht="14.25" thickBot="1">
      <c r="A102" s="1683"/>
      <c r="B102" s="1868" t="s">
        <v>34</v>
      </c>
      <c r="C102" s="1891" t="s">
        <v>961</v>
      </c>
      <c r="D102" s="1814">
        <v>1</v>
      </c>
      <c r="E102" s="1815">
        <v>250</v>
      </c>
      <c r="F102" s="1816">
        <f>D102*E102</f>
        <v>250</v>
      </c>
      <c r="G102" s="1870"/>
      <c r="H102" s="1815">
        <v>250</v>
      </c>
      <c r="I102" s="1833">
        <f>D102*H102</f>
        <v>250</v>
      </c>
      <c r="J102" s="1819"/>
      <c r="K102" s="1875"/>
      <c r="L102" s="1684"/>
    </row>
    <row r="103" spans="1:17" ht="15" thickBot="1">
      <c r="A103" s="1683"/>
      <c r="B103" s="454"/>
      <c r="C103" s="454"/>
      <c r="D103" s="454"/>
      <c r="E103" s="1892" t="s">
        <v>104</v>
      </c>
      <c r="F103" s="1893">
        <f>SUM(F54,F15,F24,F28,F41,F45,F51,F58,F62,F72,F80,F84,F91,F95,F99)</f>
        <v>48442.704000000005</v>
      </c>
      <c r="G103" s="1894">
        <f>G15+G24+G28+G41+G45+G51+G54+G58+G62+G72+G80+G84+G91+G95+G99</f>
        <v>1</v>
      </c>
      <c r="H103" s="1892" t="s">
        <v>104</v>
      </c>
      <c r="I103" s="1895">
        <f>+I99+I95+I91+I84+I80+I72+I62+I58+I54+I51+I45+I41+I28+I24+I15</f>
        <v>50352.928999999996</v>
      </c>
      <c r="J103" s="1896">
        <f>SUM(J91,J84,J80,J72,J62,J54,J51,J58,J45,J41,J28,J24,J15,J95,J99)</f>
        <v>1</v>
      </c>
      <c r="K103" s="1897"/>
      <c r="L103" s="1684"/>
      <c r="M103" s="1898"/>
      <c r="N103" s="1899"/>
      <c r="O103" s="1889"/>
      <c r="P103" s="1889"/>
      <c r="Q103" s="1889"/>
    </row>
    <row r="104" spans="1:17" ht="14.25">
      <c r="A104" s="1683"/>
      <c r="B104" s="454"/>
      <c r="C104" s="454"/>
      <c r="D104" s="454"/>
      <c r="E104" s="1900"/>
      <c r="F104" s="1901"/>
      <c r="G104" s="1902"/>
      <c r="H104" s="1900"/>
      <c r="I104" s="1903"/>
      <c r="J104" s="1904"/>
      <c r="K104" s="1905"/>
      <c r="L104" s="1684"/>
      <c r="M104" s="1898"/>
      <c r="N104" s="1899"/>
      <c r="O104" s="1889"/>
      <c r="P104" s="1889"/>
      <c r="Q104" s="1889"/>
    </row>
    <row r="105" spans="1:17" ht="14.25">
      <c r="A105" s="1683"/>
      <c r="B105" s="454"/>
      <c r="C105" s="454"/>
      <c r="D105" s="454"/>
      <c r="E105" s="1900"/>
      <c r="F105" s="1901"/>
      <c r="G105" s="1902"/>
      <c r="H105" s="1900"/>
      <c r="I105" s="1903"/>
      <c r="J105" s="1904"/>
      <c r="K105" s="1905"/>
      <c r="L105" s="1684"/>
      <c r="M105" s="1898"/>
      <c r="N105" s="1899"/>
      <c r="O105" s="1889"/>
      <c r="P105" s="1889"/>
      <c r="Q105" s="1889"/>
    </row>
    <row r="106" spans="1:17" ht="14.25">
      <c r="A106" s="1683"/>
      <c r="B106" s="454"/>
      <c r="C106" s="454"/>
      <c r="D106" s="454"/>
      <c r="E106" s="1900"/>
      <c r="F106" s="1901"/>
      <c r="G106" s="1902"/>
      <c r="H106" s="1900"/>
      <c r="I106" s="1903"/>
      <c r="J106" s="1904"/>
      <c r="K106" s="1905"/>
      <c r="L106" s="1684"/>
      <c r="M106" s="1898"/>
      <c r="N106" s="1899"/>
      <c r="O106" s="1889"/>
      <c r="P106" s="1889"/>
      <c r="Q106" s="1889"/>
    </row>
    <row r="107" spans="1:17" ht="14.25">
      <c r="A107" s="1906"/>
      <c r="B107" s="1907"/>
      <c r="C107" s="1907"/>
      <c r="D107" s="1907"/>
      <c r="E107" s="1908"/>
      <c r="F107" s="1909"/>
      <c r="G107" s="1910"/>
      <c r="H107" s="1908"/>
      <c r="I107" s="1908"/>
      <c r="J107" s="1910"/>
      <c r="K107" s="1911"/>
      <c r="L107" s="1912"/>
    </row>
    <row r="108" spans="1:17" ht="14.25">
      <c r="A108" s="1913"/>
      <c r="B108" s="454"/>
      <c r="C108" s="454"/>
      <c r="D108" s="454"/>
      <c r="E108" s="1914"/>
      <c r="F108" s="1915"/>
      <c r="G108" s="461"/>
      <c r="H108" s="1914"/>
      <c r="I108" s="1914"/>
      <c r="J108" s="461"/>
      <c r="K108" s="1916"/>
      <c r="L108" s="1917"/>
      <c r="M108" s="1918">
        <f>I103/F103</f>
        <v>1.0394326666818596</v>
      </c>
    </row>
    <row r="109" spans="1:17" ht="14.25">
      <c r="A109" s="1913"/>
      <c r="B109" s="2814" t="s">
        <v>971</v>
      </c>
      <c r="C109" s="2814"/>
      <c r="D109" s="1919">
        <v>111.8</v>
      </c>
      <c r="E109" s="1914"/>
      <c r="F109" s="2814" t="s">
        <v>972</v>
      </c>
      <c r="G109" s="2814"/>
      <c r="H109" s="2814"/>
      <c r="I109" s="2814"/>
      <c r="J109" s="1920">
        <f>F103/D109</f>
        <v>433.29788908765659</v>
      </c>
      <c r="K109" s="1685"/>
      <c r="L109" s="1917"/>
    </row>
    <row r="110" spans="1:17" ht="14.25">
      <c r="A110" s="1913"/>
      <c r="B110" s="2814" t="s">
        <v>973</v>
      </c>
      <c r="C110" s="2814"/>
      <c r="D110" s="1919">
        <v>218.5</v>
      </c>
      <c r="E110" s="1914"/>
      <c r="F110" s="2814" t="s">
        <v>974</v>
      </c>
      <c r="G110" s="2814"/>
      <c r="H110" s="2814"/>
      <c r="I110" s="2814"/>
      <c r="J110" s="1920">
        <f>I103/D109</f>
        <v>450.38398032200354</v>
      </c>
      <c r="K110" s="1916"/>
      <c r="L110" s="1917"/>
    </row>
    <row r="111" spans="1:17" ht="13.5">
      <c r="A111" s="1913"/>
      <c r="B111" s="1685"/>
      <c r="C111" s="1685"/>
      <c r="D111" s="1685"/>
      <c r="E111" s="1686"/>
      <c r="F111" s="2815" t="s">
        <v>975</v>
      </c>
      <c r="G111" s="2815"/>
      <c r="H111" s="2815"/>
      <c r="I111" s="2815"/>
      <c r="J111" s="1921">
        <f>I103-F103</f>
        <v>1910.2249999999913</v>
      </c>
      <c r="K111" s="1922"/>
      <c r="L111" s="1917"/>
    </row>
    <row r="112" spans="1:17" ht="13.5">
      <c r="A112" s="1913"/>
      <c r="B112" s="1923" t="s">
        <v>976</v>
      </c>
      <c r="C112" s="1924"/>
      <c r="D112" s="1924"/>
      <c r="E112" s="1925"/>
      <c r="F112" s="1926"/>
      <c r="G112" s="1927"/>
      <c r="H112" s="1925"/>
      <c r="I112" s="1925"/>
      <c r="J112" s="1927"/>
      <c r="K112" s="1928"/>
      <c r="L112" s="1917"/>
    </row>
    <row r="113" spans="1:16" ht="13.5">
      <c r="A113" s="1913"/>
      <c r="B113" s="2793" t="s">
        <v>977</v>
      </c>
      <c r="C113" s="2793"/>
      <c r="D113" s="2793"/>
      <c r="E113" s="2793"/>
      <c r="F113" s="1926"/>
      <c r="G113" s="2793" t="s">
        <v>978</v>
      </c>
      <c r="H113" s="2793"/>
      <c r="I113" s="2793"/>
      <c r="J113" s="2793"/>
      <c r="K113" s="1928"/>
      <c r="L113" s="1917"/>
    </row>
    <row r="114" spans="1:16" ht="51" customHeight="1">
      <c r="A114" s="1913"/>
      <c r="B114" s="2805" t="s">
        <v>979</v>
      </c>
      <c r="C114" s="2806"/>
      <c r="D114" s="1929">
        <v>2972.87</v>
      </c>
      <c r="E114" s="1930">
        <v>1</v>
      </c>
      <c r="F114" s="1926"/>
      <c r="G114" s="2780" t="s">
        <v>980</v>
      </c>
      <c r="H114" s="2807"/>
      <c r="I114" s="1931">
        <v>357.46</v>
      </c>
      <c r="J114" s="1932">
        <v>1</v>
      </c>
      <c r="K114" s="1928"/>
      <c r="L114" s="1917"/>
    </row>
    <row r="115" spans="1:16" ht="38.25" customHeight="1">
      <c r="A115" s="1913"/>
      <c r="B115" s="2805" t="s">
        <v>981</v>
      </c>
      <c r="C115" s="2806"/>
      <c r="D115" s="1929">
        <v>156.80000000000001</v>
      </c>
      <c r="E115" s="1933">
        <v>1</v>
      </c>
      <c r="F115" s="1926"/>
      <c r="G115" s="2780" t="s">
        <v>982</v>
      </c>
      <c r="H115" s="2807"/>
      <c r="I115" s="1931">
        <v>280.20999999999998</v>
      </c>
      <c r="J115" s="1932">
        <v>0.18</v>
      </c>
      <c r="K115" s="1928"/>
      <c r="L115" s="1917"/>
    </row>
    <row r="116" spans="1:16" ht="26.25" customHeight="1">
      <c r="A116" s="1913"/>
      <c r="B116" s="2805" t="s">
        <v>983</v>
      </c>
      <c r="C116" s="2806"/>
      <c r="D116" s="1929">
        <v>1078.3499999999999</v>
      </c>
      <c r="E116" s="1933">
        <v>1</v>
      </c>
      <c r="F116" s="1926"/>
      <c r="G116" s="2780" t="s">
        <v>984</v>
      </c>
      <c r="H116" s="2807"/>
      <c r="I116" s="1931">
        <v>3244.39</v>
      </c>
      <c r="J116" s="1932">
        <v>0.2</v>
      </c>
      <c r="K116" s="1928"/>
      <c r="L116" s="1917"/>
      <c r="N116" s="256">
        <v>13520</v>
      </c>
    </row>
    <row r="117" spans="1:16" ht="18.75" customHeight="1">
      <c r="A117" s="1913"/>
      <c r="B117" s="2805" t="s">
        <v>911</v>
      </c>
      <c r="C117" s="2806"/>
      <c r="D117" s="1929">
        <v>1680</v>
      </c>
      <c r="E117" s="1933">
        <v>1</v>
      </c>
      <c r="F117" s="1926"/>
      <c r="G117" s="2780" t="s">
        <v>985</v>
      </c>
      <c r="H117" s="2807"/>
      <c r="I117" s="1931">
        <v>800</v>
      </c>
      <c r="J117" s="1932">
        <v>1</v>
      </c>
      <c r="K117" s="1928"/>
      <c r="L117" s="1917"/>
      <c r="N117" s="1934">
        <f>N116-D131</f>
        <v>320</v>
      </c>
    </row>
    <row r="118" spans="1:16" ht="28.5" customHeight="1">
      <c r="A118" s="1913"/>
      <c r="B118" s="2805" t="s">
        <v>986</v>
      </c>
      <c r="C118" s="2806"/>
      <c r="D118" s="1929">
        <v>2000</v>
      </c>
      <c r="E118" s="1933">
        <v>1</v>
      </c>
      <c r="F118" s="1926"/>
      <c r="G118" s="2780" t="s">
        <v>987</v>
      </c>
      <c r="H118" s="2807"/>
      <c r="I118" s="1931">
        <v>1065.23</v>
      </c>
      <c r="J118" s="1932">
        <v>1</v>
      </c>
      <c r="K118" s="1928"/>
      <c r="L118" s="1917"/>
    </row>
    <row r="119" spans="1:16" ht="24.75" customHeight="1">
      <c r="A119" s="1913"/>
      <c r="B119" s="2805" t="s">
        <v>431</v>
      </c>
      <c r="C119" s="2806"/>
      <c r="D119" s="1929">
        <v>875.55</v>
      </c>
      <c r="E119" s="1933">
        <v>1</v>
      </c>
      <c r="F119" s="1926"/>
      <c r="G119" s="2780" t="s">
        <v>988</v>
      </c>
      <c r="H119" s="2807"/>
      <c r="I119" s="1931">
        <v>340.22</v>
      </c>
      <c r="J119" s="1932">
        <f>267.86/394.53</f>
        <v>0.67893442830709971</v>
      </c>
      <c r="K119" s="1928"/>
      <c r="L119" s="1917"/>
      <c r="N119" s="1935">
        <f>1847/4740</f>
        <v>0.38966244725738397</v>
      </c>
    </row>
    <row r="120" spans="1:16" ht="27" customHeight="1">
      <c r="A120" s="1913"/>
      <c r="B120" s="2806" t="s">
        <v>989</v>
      </c>
      <c r="C120" s="2806"/>
      <c r="D120" s="1929">
        <v>886</v>
      </c>
      <c r="E120" s="1933">
        <v>1</v>
      </c>
      <c r="F120" s="1926"/>
      <c r="G120" s="2780" t="s">
        <v>990</v>
      </c>
      <c r="H120" s="2807"/>
      <c r="I120" s="1931">
        <v>1684.53</v>
      </c>
      <c r="J120" s="1932">
        <v>1</v>
      </c>
      <c r="K120" s="1928"/>
      <c r="L120" s="1917"/>
    </row>
    <row r="121" spans="1:16" ht="27" customHeight="1">
      <c r="A121" s="1913"/>
      <c r="B121" s="2797" t="s">
        <v>991</v>
      </c>
      <c r="C121" s="2798"/>
      <c r="D121" s="1929">
        <v>1649.44</v>
      </c>
      <c r="E121" s="1933">
        <v>1</v>
      </c>
      <c r="F121" s="1926"/>
      <c r="G121" s="2799" t="s">
        <v>926</v>
      </c>
      <c r="H121" s="2800"/>
      <c r="I121" s="1931">
        <v>477.96</v>
      </c>
      <c r="J121" s="1932">
        <v>1</v>
      </c>
      <c r="K121" s="1928"/>
      <c r="L121" s="1917"/>
    </row>
    <row r="122" spans="1:16" s="1941" customFormat="1" ht="13.5">
      <c r="A122" s="1936"/>
      <c r="B122" s="2801" t="s">
        <v>437</v>
      </c>
      <c r="C122" s="2801"/>
      <c r="D122" s="1937">
        <v>4143.6899999999996</v>
      </c>
      <c r="E122" s="1933">
        <v>1</v>
      </c>
      <c r="F122" s="1926"/>
      <c r="G122" s="2787" t="s">
        <v>104</v>
      </c>
      <c r="H122" s="2787"/>
      <c r="I122" s="1938">
        <f>SUM(I114:I121)</f>
        <v>8249.9999999999982</v>
      </c>
      <c r="J122" s="1939">
        <f>I122/33000</f>
        <v>0.24999999999999994</v>
      </c>
      <c r="K122" s="1928"/>
      <c r="L122" s="1940"/>
    </row>
    <row r="123" spans="1:16" s="1941" customFormat="1" ht="13.5">
      <c r="A123" s="1936"/>
      <c r="B123" s="2785" t="s">
        <v>992</v>
      </c>
      <c r="C123" s="2786"/>
      <c r="D123" s="1942">
        <v>4198.71</v>
      </c>
      <c r="E123" s="1943">
        <v>1</v>
      </c>
      <c r="F123" s="1926"/>
      <c r="G123" s="2802" t="s">
        <v>993</v>
      </c>
      <c r="H123" s="2802"/>
      <c r="I123" s="2802"/>
      <c r="J123" s="2802"/>
      <c r="K123" s="1928"/>
      <c r="L123" s="1940"/>
    </row>
    <row r="124" spans="1:16" s="1941" customFormat="1" ht="14.25">
      <c r="A124" s="1936"/>
      <c r="B124" s="2785" t="s">
        <v>994</v>
      </c>
      <c r="C124" s="2786"/>
      <c r="D124" s="1942">
        <v>3010</v>
      </c>
      <c r="E124" s="1943">
        <v>1</v>
      </c>
      <c r="F124" s="1926"/>
      <c r="G124" s="1944"/>
      <c r="H124" s="1945"/>
      <c r="I124" s="1946"/>
      <c r="J124" s="1947"/>
      <c r="K124" s="1928"/>
      <c r="L124" s="1940"/>
    </row>
    <row r="125" spans="1:16" s="1941" customFormat="1" ht="14.25">
      <c r="A125" s="1936"/>
      <c r="B125" s="2785" t="s">
        <v>995</v>
      </c>
      <c r="C125" s="2786"/>
      <c r="D125" s="1942">
        <v>1260</v>
      </c>
      <c r="E125" s="1943">
        <v>1</v>
      </c>
      <c r="F125" s="1926"/>
      <c r="G125" s="1944"/>
      <c r="H125" s="1945"/>
      <c r="I125" s="1946"/>
      <c r="J125" s="1947"/>
      <c r="K125" s="1928"/>
      <c r="L125" s="1940"/>
    </row>
    <row r="126" spans="1:16" s="1941" customFormat="1" ht="24" customHeight="1">
      <c r="A126" s="1936"/>
      <c r="B126" s="2803" t="s">
        <v>996</v>
      </c>
      <c r="C126" s="2804"/>
      <c r="D126" s="1942">
        <v>496.44</v>
      </c>
      <c r="E126" s="1943">
        <v>0.25</v>
      </c>
      <c r="F126" s="1926"/>
      <c r="G126" s="1944"/>
      <c r="H126" s="1945"/>
      <c r="I126" s="1946"/>
      <c r="J126" s="1947"/>
      <c r="K126" s="1928"/>
      <c r="L126" s="1940"/>
    </row>
    <row r="127" spans="1:16" s="1941" customFormat="1" ht="24.75" customHeight="1">
      <c r="A127" s="1936"/>
      <c r="B127" s="2803" t="s">
        <v>997</v>
      </c>
      <c r="C127" s="2804"/>
      <c r="D127" s="1942">
        <v>840.63</v>
      </c>
      <c r="E127" s="1943">
        <v>0.6</v>
      </c>
      <c r="F127" s="1926"/>
      <c r="G127" s="1944"/>
      <c r="H127" s="1945"/>
      <c r="I127" s="1946"/>
      <c r="J127" s="1947"/>
      <c r="K127" s="1928"/>
      <c r="L127" s="1940"/>
      <c r="P127" s="1948">
        <f>13200/F103</f>
        <v>0.27248685374788323</v>
      </c>
    </row>
    <row r="128" spans="1:16" s="1941" customFormat="1" ht="14.25">
      <c r="A128" s="1936"/>
      <c r="B128" s="2785" t="s">
        <v>998</v>
      </c>
      <c r="C128" s="2786"/>
      <c r="D128" s="1942">
        <v>2523.02</v>
      </c>
      <c r="E128" s="1943">
        <v>1</v>
      </c>
      <c r="F128" s="1926"/>
      <c r="G128" s="1944"/>
      <c r="H128" s="1945"/>
      <c r="I128" s="1946"/>
      <c r="J128" s="1947"/>
      <c r="K128" s="1928"/>
      <c r="L128" s="1940"/>
    </row>
    <row r="129" spans="1:12" s="1941" customFormat="1" ht="14.25">
      <c r="A129" s="1936"/>
      <c r="B129" s="2785" t="s">
        <v>999</v>
      </c>
      <c r="C129" s="2786"/>
      <c r="D129" s="1942">
        <v>709.2</v>
      </c>
      <c r="E129" s="1943">
        <v>1</v>
      </c>
      <c r="F129" s="1926"/>
      <c r="G129" s="1944"/>
      <c r="H129" s="1945"/>
      <c r="I129" s="1946"/>
      <c r="J129" s="1947"/>
      <c r="K129" s="1928"/>
      <c r="L129" s="1940"/>
    </row>
    <row r="130" spans="1:12" s="1941" customFormat="1" ht="14.25">
      <c r="A130" s="1936"/>
      <c r="B130" s="2785" t="s">
        <v>1000</v>
      </c>
      <c r="C130" s="2786"/>
      <c r="D130" s="1942">
        <v>162</v>
      </c>
      <c r="E130" s="1943">
        <v>1</v>
      </c>
      <c r="F130" s="1926"/>
      <c r="G130" s="1944"/>
      <c r="H130" s="1945"/>
      <c r="I130" s="1946"/>
      <c r="J130" s="1947"/>
      <c r="K130" s="1928"/>
      <c r="L130" s="1940"/>
    </row>
    <row r="131" spans="1:12" ht="14.25">
      <c r="A131" s="1913"/>
      <c r="B131" s="2787" t="s">
        <v>104</v>
      </c>
      <c r="C131" s="2787"/>
      <c r="D131" s="1938">
        <f>SUM(D123:D130)</f>
        <v>13200</v>
      </c>
      <c r="E131" s="1939">
        <f>D131/33000</f>
        <v>0.4</v>
      </c>
      <c r="F131" s="1926"/>
      <c r="G131" s="2788"/>
      <c r="H131" s="2788"/>
      <c r="I131" s="1949"/>
      <c r="J131" s="1950"/>
      <c r="K131" s="1928"/>
      <c r="L131" s="1917"/>
    </row>
    <row r="132" spans="1:12" ht="13.5">
      <c r="A132" s="1913"/>
      <c r="B132" s="2789" t="s">
        <v>1001</v>
      </c>
      <c r="C132" s="2789"/>
      <c r="D132" s="2789"/>
      <c r="E132" s="2789"/>
      <c r="F132" s="1926"/>
      <c r="G132" s="1685"/>
      <c r="H132" s="1685"/>
      <c r="I132" s="1685"/>
      <c r="J132" s="1685"/>
      <c r="K132" s="1928"/>
      <c r="L132" s="1917"/>
    </row>
    <row r="133" spans="1:12" ht="13.5">
      <c r="A133" s="1913"/>
      <c r="B133" s="2790"/>
      <c r="C133" s="2790"/>
      <c r="D133" s="1951"/>
      <c r="E133" s="1952"/>
      <c r="F133" s="1926"/>
      <c r="G133" s="1685"/>
      <c r="H133" s="1685"/>
      <c r="I133" s="1685"/>
      <c r="J133" s="1685"/>
      <c r="K133" s="1928"/>
      <c r="L133" s="1917"/>
    </row>
    <row r="134" spans="1:12" ht="14.25">
      <c r="A134" s="1913"/>
      <c r="B134" s="2791"/>
      <c r="C134" s="2791"/>
      <c r="D134" s="1685"/>
      <c r="E134" s="1685"/>
      <c r="F134" s="1926"/>
      <c r="G134" s="2792"/>
      <c r="H134" s="2792"/>
      <c r="I134" s="2792"/>
      <c r="J134" s="2792"/>
      <c r="K134" s="1928"/>
      <c r="L134" s="1917"/>
    </row>
    <row r="135" spans="1:12">
      <c r="A135" s="1913"/>
      <c r="B135" s="2793" t="s">
        <v>1002</v>
      </c>
      <c r="C135" s="2793"/>
      <c r="D135" s="2793"/>
      <c r="E135" s="2793"/>
      <c r="F135" s="1687"/>
      <c r="K135" s="1688"/>
      <c r="L135" s="1917"/>
    </row>
    <row r="136" spans="1:12" ht="14.25">
      <c r="A136" s="1913"/>
      <c r="B136" s="2781" t="s">
        <v>1003</v>
      </c>
      <c r="C136" s="2781"/>
      <c r="D136" s="1931">
        <f>F48</f>
        <v>245</v>
      </c>
      <c r="E136" s="1955">
        <v>1</v>
      </c>
      <c r="F136" s="1687"/>
      <c r="G136" s="2768" t="s">
        <v>1004</v>
      </c>
      <c r="H136" s="2794"/>
      <c r="I136" s="2794"/>
      <c r="J136" s="2769"/>
      <c r="K136" s="1688"/>
      <c r="L136" s="1917"/>
    </row>
    <row r="137" spans="1:12" ht="26.25" customHeight="1">
      <c r="A137" s="1913"/>
      <c r="B137" s="2780" t="s">
        <v>1005</v>
      </c>
      <c r="C137" s="2780"/>
      <c r="D137" s="1931">
        <f>F49</f>
        <v>567</v>
      </c>
      <c r="E137" s="1955">
        <v>1</v>
      </c>
      <c r="F137" s="1687"/>
      <c r="G137" s="2795" t="s">
        <v>1006</v>
      </c>
      <c r="H137" s="2796"/>
      <c r="I137" s="1956">
        <v>3300</v>
      </c>
      <c r="J137" s="1957">
        <v>1</v>
      </c>
      <c r="K137" s="1688"/>
      <c r="L137" s="1917"/>
    </row>
    <row r="138" spans="1:12" ht="14.25">
      <c r="A138" s="1913"/>
      <c r="B138" s="2781" t="s">
        <v>1007</v>
      </c>
      <c r="C138" s="2781"/>
      <c r="D138" s="1931">
        <v>1250</v>
      </c>
      <c r="E138" s="1955">
        <v>1</v>
      </c>
      <c r="F138" s="1687"/>
      <c r="G138" s="1958" t="s">
        <v>104</v>
      </c>
      <c r="H138" s="1958"/>
      <c r="I138" s="1938">
        <f>I137</f>
        <v>3300</v>
      </c>
      <c r="J138" s="1939">
        <f>I138/33000</f>
        <v>0.1</v>
      </c>
      <c r="K138" s="1688"/>
      <c r="L138" s="1917"/>
    </row>
    <row r="139" spans="1:12" ht="14.25">
      <c r="A139" s="1913"/>
      <c r="B139" s="2781" t="s">
        <v>1008</v>
      </c>
      <c r="C139" s="2781"/>
      <c r="D139" s="1931">
        <v>110</v>
      </c>
      <c r="E139" s="1955">
        <v>1</v>
      </c>
      <c r="F139" s="1687"/>
      <c r="G139" s="2782" t="s">
        <v>1009</v>
      </c>
      <c r="H139" s="2783"/>
      <c r="I139" s="2783"/>
      <c r="J139" s="2784"/>
      <c r="K139" s="1688"/>
      <c r="L139" s="1917"/>
    </row>
    <row r="140" spans="1:12" ht="14.25">
      <c r="A140" s="1913"/>
      <c r="B140" s="2781" t="s">
        <v>1010</v>
      </c>
      <c r="C140" s="2781"/>
      <c r="D140" s="1931">
        <f>F52</f>
        <v>1055.4000000000001</v>
      </c>
      <c r="E140" s="1955">
        <v>1</v>
      </c>
      <c r="F140" s="1687"/>
      <c r="G140" s="2766"/>
      <c r="H140" s="2767"/>
      <c r="I140" s="1959"/>
      <c r="J140" s="1960"/>
      <c r="K140" s="1688"/>
      <c r="L140" s="1917"/>
    </row>
    <row r="141" spans="1:12" ht="26.25" customHeight="1">
      <c r="A141" s="1913"/>
      <c r="B141" s="2780" t="s">
        <v>1011</v>
      </c>
      <c r="C141" s="2780"/>
      <c r="D141" s="1931">
        <v>1151.0999999999999</v>
      </c>
      <c r="E141" s="1955">
        <v>0.57411469999999998</v>
      </c>
      <c r="F141" s="1687"/>
      <c r="G141" s="2766"/>
      <c r="H141" s="2767"/>
      <c r="I141" s="1959"/>
      <c r="J141" s="1960"/>
      <c r="K141" s="1688"/>
      <c r="L141" s="1917"/>
    </row>
    <row r="142" spans="1:12" ht="26.25" customHeight="1">
      <c r="A142" s="1913"/>
      <c r="B142" s="2780" t="s">
        <v>1012</v>
      </c>
      <c r="C142" s="2780"/>
      <c r="D142" s="1931">
        <v>280.20999999999998</v>
      </c>
      <c r="E142" s="1955">
        <v>0.2</v>
      </c>
      <c r="F142" s="1687"/>
      <c r="G142" s="2766"/>
      <c r="H142" s="2767"/>
      <c r="I142" s="1959"/>
      <c r="J142" s="1960"/>
      <c r="K142" s="1688"/>
      <c r="L142" s="1917"/>
    </row>
    <row r="143" spans="1:12" ht="26.25" customHeight="1">
      <c r="A143" s="1913"/>
      <c r="B143" s="2780" t="s">
        <v>1013</v>
      </c>
      <c r="C143" s="2780"/>
      <c r="D143" s="1931">
        <v>710.15</v>
      </c>
      <c r="E143" s="1955">
        <v>0.4</v>
      </c>
      <c r="F143" s="1687"/>
      <c r="G143" s="2766"/>
      <c r="H143" s="2767"/>
      <c r="I143" s="1959"/>
      <c r="J143" s="1960"/>
      <c r="K143" s="1688"/>
      <c r="L143" s="1917"/>
    </row>
    <row r="144" spans="1:12" s="1966" customFormat="1" ht="20.25" customHeight="1">
      <c r="A144" s="1961"/>
      <c r="B144" s="2776" t="s">
        <v>1014</v>
      </c>
      <c r="C144" s="2776"/>
      <c r="D144" s="1942">
        <v>71.14</v>
      </c>
      <c r="E144" s="1962">
        <v>1</v>
      </c>
      <c r="F144" s="1963"/>
      <c r="G144" s="2766"/>
      <c r="H144" s="2767"/>
      <c r="I144" s="1959"/>
      <c r="J144" s="1960"/>
      <c r="K144" s="1964"/>
      <c r="L144" s="1965"/>
    </row>
    <row r="145" spans="1:12" s="1966" customFormat="1" ht="18.75" customHeight="1">
      <c r="A145" s="1961"/>
      <c r="B145" s="2776" t="s">
        <v>1015</v>
      </c>
      <c r="C145" s="2776"/>
      <c r="D145" s="1967">
        <v>750</v>
      </c>
      <c r="E145" s="1968">
        <v>1</v>
      </c>
      <c r="F145" s="1963"/>
      <c r="G145" s="2777"/>
      <c r="H145" s="2778"/>
      <c r="I145" s="1959"/>
      <c r="J145" s="1960"/>
      <c r="K145" s="1964"/>
      <c r="L145" s="1965"/>
    </row>
    <row r="146" spans="1:12" ht="14.25">
      <c r="A146" s="1913"/>
      <c r="B146" s="2779" t="s">
        <v>1016</v>
      </c>
      <c r="C146" s="2779"/>
      <c r="D146" s="1969">
        <v>1365</v>
      </c>
      <c r="E146" s="1970">
        <v>1</v>
      </c>
      <c r="F146" s="1687"/>
      <c r="G146" s="2766"/>
      <c r="H146" s="2767"/>
      <c r="I146" s="1959"/>
      <c r="J146" s="1960"/>
      <c r="K146" s="1688"/>
      <c r="L146" s="1917"/>
    </row>
    <row r="147" spans="1:12" ht="14.25">
      <c r="A147" s="1913"/>
      <c r="B147" s="2762" t="s">
        <v>1017</v>
      </c>
      <c r="C147" s="2763"/>
      <c r="D147" s="1971">
        <v>350</v>
      </c>
      <c r="E147" s="1970">
        <v>1</v>
      </c>
      <c r="F147" s="1687"/>
      <c r="G147" s="2766"/>
      <c r="H147" s="2767"/>
      <c r="I147" s="1959"/>
      <c r="J147" s="1960"/>
      <c r="K147" s="1688"/>
      <c r="L147" s="1917"/>
    </row>
    <row r="148" spans="1:12" ht="14.25">
      <c r="A148" s="1913"/>
      <c r="B148" s="2762" t="s">
        <v>469</v>
      </c>
      <c r="C148" s="2763"/>
      <c r="D148" s="1971">
        <v>95</v>
      </c>
      <c r="E148" s="1970"/>
      <c r="F148" s="1687"/>
      <c r="G148" s="1972"/>
      <c r="H148" s="1973"/>
      <c r="I148" s="1959"/>
      <c r="J148" s="1960"/>
      <c r="K148" s="1688"/>
      <c r="L148" s="1917"/>
    </row>
    <row r="149" spans="1:12" ht="14.25" customHeight="1">
      <c r="A149" s="1913"/>
      <c r="B149" s="2764" t="s">
        <v>1018</v>
      </c>
      <c r="C149" s="2765"/>
      <c r="D149" s="1969">
        <f>F102</f>
        <v>250</v>
      </c>
      <c r="E149" s="1970">
        <v>1</v>
      </c>
      <c r="F149" s="1687"/>
      <c r="G149" s="2766"/>
      <c r="H149" s="2767"/>
      <c r="I149" s="1959"/>
      <c r="J149" s="1960"/>
      <c r="K149" s="1688"/>
      <c r="L149" s="1917"/>
    </row>
    <row r="150" spans="1:12" ht="21" customHeight="1">
      <c r="A150" s="1913"/>
      <c r="B150" s="2768" t="s">
        <v>104</v>
      </c>
      <c r="C150" s="2769"/>
      <c r="D150" s="1974">
        <f>SUM(D136:D149)</f>
        <v>8250</v>
      </c>
      <c r="E150" s="1975">
        <f>D150/33000</f>
        <v>0.25</v>
      </c>
      <c r="F150" s="1687"/>
      <c r="K150" s="1688"/>
      <c r="L150" s="1917"/>
    </row>
    <row r="151" spans="1:12" ht="18" customHeight="1">
      <c r="A151" s="1913"/>
      <c r="B151" s="2770" t="s">
        <v>993</v>
      </c>
      <c r="C151" s="2771"/>
      <c r="D151" s="2771"/>
      <c r="E151" s="2772"/>
      <c r="F151" s="1687"/>
      <c r="K151" s="1688"/>
      <c r="L151" s="1917"/>
    </row>
    <row r="152" spans="1:12">
      <c r="A152" s="1913"/>
      <c r="E152" s="256"/>
      <c r="F152" s="1687"/>
      <c r="G152" s="1604"/>
      <c r="H152" s="1686"/>
      <c r="I152" s="1686"/>
      <c r="J152" s="1604"/>
      <c r="K152" s="1688"/>
      <c r="L152" s="1917"/>
    </row>
    <row r="153" spans="1:12">
      <c r="A153" s="1913"/>
      <c r="B153" s="2756" t="s">
        <v>1019</v>
      </c>
      <c r="C153" s="2757"/>
      <c r="D153" s="2757"/>
      <c r="E153" s="2757"/>
      <c r="F153" s="2757"/>
      <c r="G153" s="2757"/>
      <c r="H153" s="2757"/>
      <c r="I153" s="2757"/>
      <c r="J153" s="2757"/>
      <c r="K153" s="2758"/>
      <c r="L153" s="1917"/>
    </row>
    <row r="154" spans="1:12">
      <c r="A154" s="1913"/>
      <c r="B154" s="2773"/>
      <c r="C154" s="2774"/>
      <c r="D154" s="2774"/>
      <c r="E154" s="2774"/>
      <c r="F154" s="2774"/>
      <c r="G154" s="2774"/>
      <c r="H154" s="2774"/>
      <c r="I154" s="2774"/>
      <c r="J154" s="2774"/>
      <c r="K154" s="2775"/>
      <c r="L154" s="1917"/>
    </row>
    <row r="155" spans="1:12">
      <c r="A155" s="1913"/>
      <c r="B155" s="2773"/>
      <c r="C155" s="2774"/>
      <c r="D155" s="2774"/>
      <c r="E155" s="2774"/>
      <c r="F155" s="2774"/>
      <c r="G155" s="2774"/>
      <c r="H155" s="2774"/>
      <c r="I155" s="2774"/>
      <c r="J155" s="2774"/>
      <c r="K155" s="2775"/>
      <c r="L155" s="1917"/>
    </row>
    <row r="156" spans="1:12">
      <c r="A156" s="1913"/>
      <c r="B156" s="2773"/>
      <c r="C156" s="2774"/>
      <c r="D156" s="2774"/>
      <c r="E156" s="2774"/>
      <c r="F156" s="2774"/>
      <c r="G156" s="2774"/>
      <c r="H156" s="2774"/>
      <c r="I156" s="2774"/>
      <c r="J156" s="2774"/>
      <c r="K156" s="2775"/>
      <c r="L156" s="1917"/>
    </row>
    <row r="157" spans="1:12">
      <c r="A157" s="1913"/>
      <c r="B157" s="2773"/>
      <c r="C157" s="2774"/>
      <c r="D157" s="2774"/>
      <c r="E157" s="2774"/>
      <c r="F157" s="2774"/>
      <c r="G157" s="2774"/>
      <c r="H157" s="2774"/>
      <c r="I157" s="2774"/>
      <c r="J157" s="2774"/>
      <c r="K157" s="2775"/>
      <c r="L157" s="1917"/>
    </row>
    <row r="158" spans="1:12" ht="13.5" customHeight="1">
      <c r="A158" s="1913"/>
      <c r="B158" s="2773"/>
      <c r="C158" s="2774"/>
      <c r="D158" s="2774"/>
      <c r="E158" s="2774"/>
      <c r="F158" s="2774"/>
      <c r="G158" s="2774"/>
      <c r="H158" s="2774"/>
      <c r="I158" s="2774"/>
      <c r="J158" s="2774"/>
      <c r="K158" s="2775"/>
      <c r="L158" s="1917"/>
    </row>
    <row r="159" spans="1:12" ht="13.5" customHeight="1">
      <c r="A159" s="1913"/>
      <c r="B159" s="2759"/>
      <c r="C159" s="2760"/>
      <c r="D159" s="2760"/>
      <c r="E159" s="2760"/>
      <c r="F159" s="2760"/>
      <c r="G159" s="2760"/>
      <c r="H159" s="2760"/>
      <c r="I159" s="2760"/>
      <c r="J159" s="2760"/>
      <c r="K159" s="2761"/>
      <c r="L159" s="1917"/>
    </row>
    <row r="160" spans="1:12" ht="13.5" customHeight="1">
      <c r="A160" s="1913"/>
      <c r="B160" s="1685"/>
      <c r="C160" s="1685"/>
      <c r="D160" s="1685"/>
      <c r="E160" s="1686"/>
      <c r="F160" s="1687"/>
      <c r="G160" s="1604"/>
      <c r="H160" s="1686"/>
      <c r="I160" s="1686"/>
      <c r="J160" s="1604"/>
      <c r="K160" s="1688"/>
      <c r="L160" s="1917"/>
    </row>
    <row r="161" spans="1:12" ht="13.5" customHeight="1">
      <c r="A161" s="1913"/>
      <c r="B161" s="2756" t="s">
        <v>1020</v>
      </c>
      <c r="C161" s="2757"/>
      <c r="D161" s="2757"/>
      <c r="E161" s="2757"/>
      <c r="F161" s="2757"/>
      <c r="G161" s="2757"/>
      <c r="H161" s="2757"/>
      <c r="I161" s="2757"/>
      <c r="J161" s="2757"/>
      <c r="K161" s="2758"/>
      <c r="L161" s="1917"/>
    </row>
    <row r="162" spans="1:12" ht="13.5" customHeight="1">
      <c r="A162" s="1913"/>
      <c r="B162" s="2759"/>
      <c r="C162" s="2760"/>
      <c r="D162" s="2760"/>
      <c r="E162" s="2760"/>
      <c r="F162" s="2760"/>
      <c r="G162" s="2760"/>
      <c r="H162" s="2760"/>
      <c r="I162" s="2760"/>
      <c r="J162" s="2760"/>
      <c r="K162" s="2761"/>
      <c r="L162" s="1917"/>
    </row>
    <row r="163" spans="1:12" ht="14.25" customHeight="1">
      <c r="A163" s="1913"/>
      <c r="B163" s="1685"/>
      <c r="C163" s="1685"/>
      <c r="D163" s="1685"/>
      <c r="E163" s="1686"/>
      <c r="F163" s="1687"/>
      <c r="G163" s="1604"/>
      <c r="H163" s="1686"/>
      <c r="I163" s="1686"/>
      <c r="J163" s="1604"/>
      <c r="K163" s="1688"/>
      <c r="L163" s="1917"/>
    </row>
    <row r="164" spans="1:12" ht="14.25" customHeight="1">
      <c r="A164" s="1913"/>
      <c r="B164" s="1976" t="s">
        <v>768</v>
      </c>
      <c r="C164" s="1977"/>
      <c r="D164" s="1977"/>
      <c r="E164" s="1978"/>
      <c r="F164" s="1979"/>
      <c r="G164" s="1980"/>
      <c r="H164" s="1978"/>
      <c r="I164" s="1978"/>
      <c r="J164" s="1980"/>
      <c r="K164" s="1981"/>
      <c r="L164" s="1917"/>
    </row>
    <row r="165" spans="1:12" ht="14.25" customHeight="1">
      <c r="A165" s="1913"/>
      <c r="B165" s="1913"/>
      <c r="C165" s="1685"/>
      <c r="D165" s="1685"/>
      <c r="E165" s="1686"/>
      <c r="F165" s="1687"/>
      <c r="G165" s="1604"/>
      <c r="H165" s="1686"/>
      <c r="I165" s="1686"/>
      <c r="J165" s="1604"/>
      <c r="K165" s="1982"/>
      <c r="L165" s="1917"/>
    </row>
    <row r="166" spans="1:12" ht="14.25" customHeight="1">
      <c r="A166" s="1913"/>
      <c r="B166" s="1913"/>
      <c r="C166" s="1685"/>
      <c r="D166" s="1685"/>
      <c r="E166" s="1686"/>
      <c r="F166" s="1687"/>
      <c r="G166" s="1604"/>
      <c r="H166" s="1686"/>
      <c r="I166" s="1686"/>
      <c r="J166" s="1604"/>
      <c r="K166" s="1982"/>
      <c r="L166" s="1917"/>
    </row>
    <row r="167" spans="1:12" ht="14.25" customHeight="1">
      <c r="A167" s="1913"/>
      <c r="B167" s="1913"/>
      <c r="C167" s="1685"/>
      <c r="D167" s="1685"/>
      <c r="E167" s="1686"/>
      <c r="F167" s="1687"/>
      <c r="G167" s="1604"/>
      <c r="H167" s="1686"/>
      <c r="I167" s="1686"/>
      <c r="J167" s="1604"/>
      <c r="K167" s="1982"/>
      <c r="L167" s="1917"/>
    </row>
    <row r="168" spans="1:12" ht="14.25" customHeight="1">
      <c r="A168" s="1913"/>
      <c r="B168" s="1913"/>
      <c r="C168" s="1685"/>
      <c r="D168" s="1685"/>
      <c r="E168" s="1686"/>
      <c r="F168" s="1687"/>
      <c r="G168" s="1604"/>
      <c r="H168" s="1686"/>
      <c r="I168" s="1686"/>
      <c r="J168" s="1604"/>
      <c r="K168" s="1982"/>
      <c r="L168" s="1917"/>
    </row>
    <row r="169" spans="1:12" ht="14.25" customHeight="1">
      <c r="A169" s="1913"/>
      <c r="B169" s="1913"/>
      <c r="C169" s="1685"/>
      <c r="D169" s="1685"/>
      <c r="E169" s="1686"/>
      <c r="F169" s="1687"/>
      <c r="G169" s="1604"/>
      <c r="H169" s="1686"/>
      <c r="I169" s="1686"/>
      <c r="J169" s="1604"/>
      <c r="K169" s="1982"/>
      <c r="L169" s="1917"/>
    </row>
    <row r="170" spans="1:12" ht="14.25" customHeight="1">
      <c r="A170" s="1913"/>
      <c r="B170" s="1913"/>
      <c r="C170" s="1685"/>
      <c r="D170" s="1685"/>
      <c r="E170" s="1686"/>
      <c r="F170" s="1687"/>
      <c r="G170" s="1604"/>
      <c r="H170" s="1686"/>
      <c r="I170" s="1686"/>
      <c r="J170" s="1604"/>
      <c r="K170" s="1982"/>
      <c r="L170" s="1917"/>
    </row>
    <row r="171" spans="1:12" ht="14.25" customHeight="1">
      <c r="A171" s="1913"/>
      <c r="B171" s="1913"/>
      <c r="C171" s="1983"/>
      <c r="D171" s="1983"/>
      <c r="E171" s="1984"/>
      <c r="F171" s="1687"/>
      <c r="G171" s="1985"/>
      <c r="H171" s="1984"/>
      <c r="I171" s="1984"/>
      <c r="J171" s="1604"/>
      <c r="K171" s="1982"/>
      <c r="L171" s="1917"/>
    </row>
    <row r="172" spans="1:12" ht="14.25" customHeight="1">
      <c r="A172" s="1913"/>
      <c r="B172" s="1913"/>
      <c r="C172" s="1685"/>
      <c r="D172" s="461" t="s">
        <v>769</v>
      </c>
      <c r="E172" s="624"/>
      <c r="F172" s="1687"/>
      <c r="G172" s="1604"/>
      <c r="H172" s="461" t="s">
        <v>228</v>
      </c>
      <c r="I172" s="1686"/>
      <c r="J172" s="1604"/>
      <c r="K172" s="1982"/>
      <c r="L172" s="1917"/>
    </row>
    <row r="173" spans="1:12" ht="14.25" customHeight="1">
      <c r="A173" s="1913"/>
      <c r="B173" s="1913"/>
      <c r="C173" s="1685"/>
      <c r="D173" s="2220" t="s">
        <v>781</v>
      </c>
      <c r="E173" s="2220"/>
      <c r="F173" s="1687"/>
      <c r="G173" s="1604"/>
      <c r="H173" s="651" t="s">
        <v>402</v>
      </c>
      <c r="I173" s="1686"/>
      <c r="J173" s="1604"/>
      <c r="K173" s="1982"/>
      <c r="L173" s="1917"/>
    </row>
    <row r="174" spans="1:12" ht="14.25" customHeight="1">
      <c r="A174" s="1913"/>
      <c r="B174" s="1913"/>
      <c r="C174" s="1685"/>
      <c r="D174" s="651" t="s">
        <v>1021</v>
      </c>
      <c r="E174" s="624"/>
      <c r="F174" s="1687"/>
      <c r="G174" s="1604"/>
      <c r="H174" s="651" t="s">
        <v>403</v>
      </c>
      <c r="I174" s="1686"/>
      <c r="J174" s="1604"/>
      <c r="K174" s="1982"/>
      <c r="L174" s="1917"/>
    </row>
    <row r="175" spans="1:12" ht="14.25" customHeight="1">
      <c r="A175" s="1913"/>
      <c r="B175" s="1986"/>
      <c r="C175" s="1983"/>
      <c r="D175" s="1983"/>
      <c r="E175" s="1984"/>
      <c r="F175" s="1987"/>
      <c r="G175" s="1985"/>
      <c r="H175" s="1984"/>
      <c r="I175" s="1984"/>
      <c r="J175" s="1985"/>
      <c r="K175" s="1988"/>
      <c r="L175" s="1917"/>
    </row>
    <row r="176" spans="1:12">
      <c r="A176" s="1986"/>
      <c r="B176" s="1983"/>
      <c r="C176" s="1983"/>
      <c r="D176" s="1983"/>
      <c r="E176" s="1984"/>
      <c r="F176" s="1987"/>
      <c r="G176" s="1985"/>
      <c r="H176" s="1984"/>
      <c r="I176" s="1984"/>
      <c r="J176" s="1985"/>
      <c r="K176" s="1989"/>
      <c r="L176" s="1990"/>
    </row>
  </sheetData>
  <mergeCells count="89">
    <mergeCell ref="B61:K61"/>
    <mergeCell ref="B2:K2"/>
    <mergeCell ref="B4:K4"/>
    <mergeCell ref="C6:K6"/>
    <mergeCell ref="B8:K8"/>
    <mergeCell ref="B10:K10"/>
    <mergeCell ref="C13:G13"/>
    <mergeCell ref="H13:J13"/>
    <mergeCell ref="B23:K23"/>
    <mergeCell ref="B40:K40"/>
    <mergeCell ref="B44:K44"/>
    <mergeCell ref="B50:K50"/>
    <mergeCell ref="B53:K53"/>
    <mergeCell ref="B114:C114"/>
    <mergeCell ref="G114:H114"/>
    <mergeCell ref="B71:K71"/>
    <mergeCell ref="B79:K79"/>
    <mergeCell ref="B83:K83"/>
    <mergeCell ref="B90:K90"/>
    <mergeCell ref="B109:C109"/>
    <mergeCell ref="F109:I109"/>
    <mergeCell ref="B110:C110"/>
    <mergeCell ref="F110:I110"/>
    <mergeCell ref="F111:I111"/>
    <mergeCell ref="B113:E113"/>
    <mergeCell ref="G113:J113"/>
    <mergeCell ref="B115:C115"/>
    <mergeCell ref="G115:H115"/>
    <mergeCell ref="B116:C116"/>
    <mergeCell ref="G116:H116"/>
    <mergeCell ref="B117:C117"/>
    <mergeCell ref="G117:H117"/>
    <mergeCell ref="B118:C118"/>
    <mergeCell ref="G118:H118"/>
    <mergeCell ref="B119:C119"/>
    <mergeCell ref="G119:H119"/>
    <mergeCell ref="B120:C120"/>
    <mergeCell ref="G120:H120"/>
    <mergeCell ref="B129:C129"/>
    <mergeCell ref="B121:C121"/>
    <mergeCell ref="G121:H121"/>
    <mergeCell ref="B122:C122"/>
    <mergeCell ref="G122:H122"/>
    <mergeCell ref="B123:C123"/>
    <mergeCell ref="G123:J123"/>
    <mergeCell ref="B124:C124"/>
    <mergeCell ref="B125:C125"/>
    <mergeCell ref="B126:C126"/>
    <mergeCell ref="B127:C127"/>
    <mergeCell ref="B128:C128"/>
    <mergeCell ref="B138:C138"/>
    <mergeCell ref="B130:C130"/>
    <mergeCell ref="B131:C131"/>
    <mergeCell ref="G131:H131"/>
    <mergeCell ref="B132:E132"/>
    <mergeCell ref="B133:C133"/>
    <mergeCell ref="B134:C134"/>
    <mergeCell ref="G134:J134"/>
    <mergeCell ref="B135:E135"/>
    <mergeCell ref="B136:C136"/>
    <mergeCell ref="G136:J136"/>
    <mergeCell ref="B137:C137"/>
    <mergeCell ref="G137:H137"/>
    <mergeCell ref="B139:C139"/>
    <mergeCell ref="G139:J139"/>
    <mergeCell ref="B140:C140"/>
    <mergeCell ref="G140:H140"/>
    <mergeCell ref="B141:C141"/>
    <mergeCell ref="G141:H141"/>
    <mergeCell ref="B142:C142"/>
    <mergeCell ref="G142:H142"/>
    <mergeCell ref="B143:C143"/>
    <mergeCell ref="G143:H143"/>
    <mergeCell ref="B144:C144"/>
    <mergeCell ref="G144:H144"/>
    <mergeCell ref="B145:C145"/>
    <mergeCell ref="G145:H145"/>
    <mergeCell ref="B146:C146"/>
    <mergeCell ref="G146:H146"/>
    <mergeCell ref="B147:C147"/>
    <mergeCell ref="G147:H147"/>
    <mergeCell ref="B161:K162"/>
    <mergeCell ref="D173:E173"/>
    <mergeCell ref="B148:C148"/>
    <mergeCell ref="B149:C149"/>
    <mergeCell ref="G149:H149"/>
    <mergeCell ref="B150:C150"/>
    <mergeCell ref="B151:E151"/>
    <mergeCell ref="B153:K159"/>
  </mergeCells>
  <printOptions horizontalCentered="1"/>
  <pageMargins left="0.51181102362204722" right="0.51181102362204722" top="0.59055118110236227" bottom="0.55118110236220474" header="0.31496062992125984" footer="0.31496062992125984"/>
  <pageSetup paperSize="9" scale="66" orientation="portrait" r:id="rId1"/>
  <headerFooter>
    <oddHeader>&amp;R&amp;"Century Gothic,Negrita"&amp;9FONIFA - VIVIENDA INICIAL - CERTIFICACIÓN DE PRESUPUESTO DE CONSTRUCCIÓN
CARATE TOBAR KLEVER ALCIDES</oddHeader>
  </headerFooter>
  <rowBreaks count="2" manualBreakCount="2">
    <brk id="60" max="11" man="1"/>
    <brk id="112" max="11" man="1"/>
  </rowBreak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K974"/>
  <sheetViews>
    <sheetView view="pageBreakPreview" topLeftCell="A34" zoomScale="115" zoomScaleNormal="70" zoomScaleSheetLayoutView="115" workbookViewId="0">
      <selection activeCell="I15" sqref="I15"/>
    </sheetView>
  </sheetViews>
  <sheetFormatPr baseColWidth="10" defaultRowHeight="12.75"/>
  <cols>
    <col min="1" max="1" width="1.7109375" style="1648" customWidth="1"/>
    <col min="2" max="2" width="2.42578125" style="1648" customWidth="1"/>
    <col min="3" max="3" width="3.28515625" style="1648" customWidth="1"/>
    <col min="4" max="4" width="2" style="1648" customWidth="1"/>
    <col min="5" max="5" width="3.28515625" style="1648" customWidth="1"/>
    <col min="6" max="6" width="1.7109375" style="1648" customWidth="1"/>
    <col min="7" max="7" width="3.28515625" style="1648" customWidth="1"/>
    <col min="8" max="8" width="1.5703125" style="1648" customWidth="1"/>
    <col min="9" max="9" width="44.7109375" style="1675" customWidth="1"/>
    <col min="10" max="10" width="48" style="1675" customWidth="1"/>
    <col min="11" max="11" width="1.7109375" style="1651" customWidth="1"/>
    <col min="12" max="256" width="11.42578125" style="1648"/>
    <col min="257" max="257" width="1.7109375" style="1648" customWidth="1"/>
    <col min="258" max="258" width="2.42578125" style="1648" customWidth="1"/>
    <col min="259" max="259" width="3.28515625" style="1648" customWidth="1"/>
    <col min="260" max="260" width="2" style="1648" customWidth="1"/>
    <col min="261" max="261" width="3.28515625" style="1648" customWidth="1"/>
    <col min="262" max="262" width="1.7109375" style="1648" customWidth="1"/>
    <col min="263" max="263" width="3.28515625" style="1648" customWidth="1"/>
    <col min="264" max="264" width="1.5703125" style="1648" customWidth="1"/>
    <col min="265" max="265" width="44.7109375" style="1648" customWidth="1"/>
    <col min="266" max="266" width="48" style="1648" customWidth="1"/>
    <col min="267" max="267" width="1.7109375" style="1648" customWidth="1"/>
    <col min="268" max="512" width="11.42578125" style="1648"/>
    <col min="513" max="513" width="1.7109375" style="1648" customWidth="1"/>
    <col min="514" max="514" width="2.42578125" style="1648" customWidth="1"/>
    <col min="515" max="515" width="3.28515625" style="1648" customWidth="1"/>
    <col min="516" max="516" width="2" style="1648" customWidth="1"/>
    <col min="517" max="517" width="3.28515625" style="1648" customWidth="1"/>
    <col min="518" max="518" width="1.7109375" style="1648" customWidth="1"/>
    <col min="519" max="519" width="3.28515625" style="1648" customWidth="1"/>
    <col min="520" max="520" width="1.5703125" style="1648" customWidth="1"/>
    <col min="521" max="521" width="44.7109375" style="1648" customWidth="1"/>
    <col min="522" max="522" width="48" style="1648" customWidth="1"/>
    <col min="523" max="523" width="1.7109375" style="1648" customWidth="1"/>
    <col min="524" max="768" width="11.42578125" style="1648"/>
    <col min="769" max="769" width="1.7109375" style="1648" customWidth="1"/>
    <col min="770" max="770" width="2.42578125" style="1648" customWidth="1"/>
    <col min="771" max="771" width="3.28515625" style="1648" customWidth="1"/>
    <col min="772" max="772" width="2" style="1648" customWidth="1"/>
    <col min="773" max="773" width="3.28515625" style="1648" customWidth="1"/>
    <col min="774" max="774" width="1.7109375" style="1648" customWidth="1"/>
    <col min="775" max="775" width="3.28515625" style="1648" customWidth="1"/>
    <col min="776" max="776" width="1.5703125" style="1648" customWidth="1"/>
    <col min="777" max="777" width="44.7109375" style="1648" customWidth="1"/>
    <col min="778" max="778" width="48" style="1648" customWidth="1"/>
    <col min="779" max="779" width="1.7109375" style="1648" customWidth="1"/>
    <col min="780" max="1024" width="11.42578125" style="1648"/>
    <col min="1025" max="1025" width="1.7109375" style="1648" customWidth="1"/>
    <col min="1026" max="1026" width="2.42578125" style="1648" customWidth="1"/>
    <col min="1027" max="1027" width="3.28515625" style="1648" customWidth="1"/>
    <col min="1028" max="1028" width="2" style="1648" customWidth="1"/>
    <col min="1029" max="1029" width="3.28515625" style="1648" customWidth="1"/>
    <col min="1030" max="1030" width="1.7109375" style="1648" customWidth="1"/>
    <col min="1031" max="1031" width="3.28515625" style="1648" customWidth="1"/>
    <col min="1032" max="1032" width="1.5703125" style="1648" customWidth="1"/>
    <col min="1033" max="1033" width="44.7109375" style="1648" customWidth="1"/>
    <col min="1034" max="1034" width="48" style="1648" customWidth="1"/>
    <col min="1035" max="1035" width="1.7109375" style="1648" customWidth="1"/>
    <col min="1036" max="1280" width="11.42578125" style="1648"/>
    <col min="1281" max="1281" width="1.7109375" style="1648" customWidth="1"/>
    <col min="1282" max="1282" width="2.42578125" style="1648" customWidth="1"/>
    <col min="1283" max="1283" width="3.28515625" style="1648" customWidth="1"/>
    <col min="1284" max="1284" width="2" style="1648" customWidth="1"/>
    <col min="1285" max="1285" width="3.28515625" style="1648" customWidth="1"/>
    <col min="1286" max="1286" width="1.7109375" style="1648" customWidth="1"/>
    <col min="1287" max="1287" width="3.28515625" style="1648" customWidth="1"/>
    <col min="1288" max="1288" width="1.5703125" style="1648" customWidth="1"/>
    <col min="1289" max="1289" width="44.7109375" style="1648" customWidth="1"/>
    <col min="1290" max="1290" width="48" style="1648" customWidth="1"/>
    <col min="1291" max="1291" width="1.7109375" style="1648" customWidth="1"/>
    <col min="1292" max="1536" width="11.42578125" style="1648"/>
    <col min="1537" max="1537" width="1.7109375" style="1648" customWidth="1"/>
    <col min="1538" max="1538" width="2.42578125" style="1648" customWidth="1"/>
    <col min="1539" max="1539" width="3.28515625" style="1648" customWidth="1"/>
    <col min="1540" max="1540" width="2" style="1648" customWidth="1"/>
    <col min="1541" max="1541" width="3.28515625" style="1648" customWidth="1"/>
    <col min="1542" max="1542" width="1.7109375" style="1648" customWidth="1"/>
    <col min="1543" max="1543" width="3.28515625" style="1648" customWidth="1"/>
    <col min="1544" max="1544" width="1.5703125" style="1648" customWidth="1"/>
    <col min="1545" max="1545" width="44.7109375" style="1648" customWidth="1"/>
    <col min="1546" max="1546" width="48" style="1648" customWidth="1"/>
    <col min="1547" max="1547" width="1.7109375" style="1648" customWidth="1"/>
    <col min="1548" max="1792" width="11.42578125" style="1648"/>
    <col min="1793" max="1793" width="1.7109375" style="1648" customWidth="1"/>
    <col min="1794" max="1794" width="2.42578125" style="1648" customWidth="1"/>
    <col min="1795" max="1795" width="3.28515625" style="1648" customWidth="1"/>
    <col min="1796" max="1796" width="2" style="1648" customWidth="1"/>
    <col min="1797" max="1797" width="3.28515625" style="1648" customWidth="1"/>
    <col min="1798" max="1798" width="1.7109375" style="1648" customWidth="1"/>
    <col min="1799" max="1799" width="3.28515625" style="1648" customWidth="1"/>
    <col min="1800" max="1800" width="1.5703125" style="1648" customWidth="1"/>
    <col min="1801" max="1801" width="44.7109375" style="1648" customWidth="1"/>
    <col min="1802" max="1802" width="48" style="1648" customWidth="1"/>
    <col min="1803" max="1803" width="1.7109375" style="1648" customWidth="1"/>
    <col min="1804" max="2048" width="11.42578125" style="1648"/>
    <col min="2049" max="2049" width="1.7109375" style="1648" customWidth="1"/>
    <col min="2050" max="2050" width="2.42578125" style="1648" customWidth="1"/>
    <col min="2051" max="2051" width="3.28515625" style="1648" customWidth="1"/>
    <col min="2052" max="2052" width="2" style="1648" customWidth="1"/>
    <col min="2053" max="2053" width="3.28515625" style="1648" customWidth="1"/>
    <col min="2054" max="2054" width="1.7109375" style="1648" customWidth="1"/>
    <col min="2055" max="2055" width="3.28515625" style="1648" customWidth="1"/>
    <col min="2056" max="2056" width="1.5703125" style="1648" customWidth="1"/>
    <col min="2057" max="2057" width="44.7109375" style="1648" customWidth="1"/>
    <col min="2058" max="2058" width="48" style="1648" customWidth="1"/>
    <col min="2059" max="2059" width="1.7109375" style="1648" customWidth="1"/>
    <col min="2060" max="2304" width="11.42578125" style="1648"/>
    <col min="2305" max="2305" width="1.7109375" style="1648" customWidth="1"/>
    <col min="2306" max="2306" width="2.42578125" style="1648" customWidth="1"/>
    <col min="2307" max="2307" width="3.28515625" style="1648" customWidth="1"/>
    <col min="2308" max="2308" width="2" style="1648" customWidth="1"/>
    <col min="2309" max="2309" width="3.28515625" style="1648" customWidth="1"/>
    <col min="2310" max="2310" width="1.7109375" style="1648" customWidth="1"/>
    <col min="2311" max="2311" width="3.28515625" style="1648" customWidth="1"/>
    <col min="2312" max="2312" width="1.5703125" style="1648" customWidth="1"/>
    <col min="2313" max="2313" width="44.7109375" style="1648" customWidth="1"/>
    <col min="2314" max="2314" width="48" style="1648" customWidth="1"/>
    <col min="2315" max="2315" width="1.7109375" style="1648" customWidth="1"/>
    <col min="2316" max="2560" width="11.42578125" style="1648"/>
    <col min="2561" max="2561" width="1.7109375" style="1648" customWidth="1"/>
    <col min="2562" max="2562" width="2.42578125" style="1648" customWidth="1"/>
    <col min="2563" max="2563" width="3.28515625" style="1648" customWidth="1"/>
    <col min="2564" max="2564" width="2" style="1648" customWidth="1"/>
    <col min="2565" max="2565" width="3.28515625" style="1648" customWidth="1"/>
    <col min="2566" max="2566" width="1.7109375" style="1648" customWidth="1"/>
    <col min="2567" max="2567" width="3.28515625" style="1648" customWidth="1"/>
    <col min="2568" max="2568" width="1.5703125" style="1648" customWidth="1"/>
    <col min="2569" max="2569" width="44.7109375" style="1648" customWidth="1"/>
    <col min="2570" max="2570" width="48" style="1648" customWidth="1"/>
    <col min="2571" max="2571" width="1.7109375" style="1648" customWidth="1"/>
    <col min="2572" max="2816" width="11.42578125" style="1648"/>
    <col min="2817" max="2817" width="1.7109375" style="1648" customWidth="1"/>
    <col min="2818" max="2818" width="2.42578125" style="1648" customWidth="1"/>
    <col min="2819" max="2819" width="3.28515625" style="1648" customWidth="1"/>
    <col min="2820" max="2820" width="2" style="1648" customWidth="1"/>
    <col min="2821" max="2821" width="3.28515625" style="1648" customWidth="1"/>
    <col min="2822" max="2822" width="1.7109375" style="1648" customWidth="1"/>
    <col min="2823" max="2823" width="3.28515625" style="1648" customWidth="1"/>
    <col min="2824" max="2824" width="1.5703125" style="1648" customWidth="1"/>
    <col min="2825" max="2825" width="44.7109375" style="1648" customWidth="1"/>
    <col min="2826" max="2826" width="48" style="1648" customWidth="1"/>
    <col min="2827" max="2827" width="1.7109375" style="1648" customWidth="1"/>
    <col min="2828" max="3072" width="11.42578125" style="1648"/>
    <col min="3073" max="3073" width="1.7109375" style="1648" customWidth="1"/>
    <col min="3074" max="3074" width="2.42578125" style="1648" customWidth="1"/>
    <col min="3075" max="3075" width="3.28515625" style="1648" customWidth="1"/>
    <col min="3076" max="3076" width="2" style="1648" customWidth="1"/>
    <col min="3077" max="3077" width="3.28515625" style="1648" customWidth="1"/>
    <col min="3078" max="3078" width="1.7109375" style="1648" customWidth="1"/>
    <col min="3079" max="3079" width="3.28515625" style="1648" customWidth="1"/>
    <col min="3080" max="3080" width="1.5703125" style="1648" customWidth="1"/>
    <col min="3081" max="3081" width="44.7109375" style="1648" customWidth="1"/>
    <col min="3082" max="3082" width="48" style="1648" customWidth="1"/>
    <col min="3083" max="3083" width="1.7109375" style="1648" customWidth="1"/>
    <col min="3084" max="3328" width="11.42578125" style="1648"/>
    <col min="3329" max="3329" width="1.7109375" style="1648" customWidth="1"/>
    <col min="3330" max="3330" width="2.42578125" style="1648" customWidth="1"/>
    <col min="3331" max="3331" width="3.28515625" style="1648" customWidth="1"/>
    <col min="3332" max="3332" width="2" style="1648" customWidth="1"/>
    <col min="3333" max="3333" width="3.28515625" style="1648" customWidth="1"/>
    <col min="3334" max="3334" width="1.7109375" style="1648" customWidth="1"/>
    <col min="3335" max="3335" width="3.28515625" style="1648" customWidth="1"/>
    <col min="3336" max="3336" width="1.5703125" style="1648" customWidth="1"/>
    <col min="3337" max="3337" width="44.7109375" style="1648" customWidth="1"/>
    <col min="3338" max="3338" width="48" style="1648" customWidth="1"/>
    <col min="3339" max="3339" width="1.7109375" style="1648" customWidth="1"/>
    <col min="3340" max="3584" width="11.42578125" style="1648"/>
    <col min="3585" max="3585" width="1.7109375" style="1648" customWidth="1"/>
    <col min="3586" max="3586" width="2.42578125" style="1648" customWidth="1"/>
    <col min="3587" max="3587" width="3.28515625" style="1648" customWidth="1"/>
    <col min="3588" max="3588" width="2" style="1648" customWidth="1"/>
    <col min="3589" max="3589" width="3.28515625" style="1648" customWidth="1"/>
    <col min="3590" max="3590" width="1.7109375" style="1648" customWidth="1"/>
    <col min="3591" max="3591" width="3.28515625" style="1648" customWidth="1"/>
    <col min="3592" max="3592" width="1.5703125" style="1648" customWidth="1"/>
    <col min="3593" max="3593" width="44.7109375" style="1648" customWidth="1"/>
    <col min="3594" max="3594" width="48" style="1648" customWidth="1"/>
    <col min="3595" max="3595" width="1.7109375" style="1648" customWidth="1"/>
    <col min="3596" max="3840" width="11.42578125" style="1648"/>
    <col min="3841" max="3841" width="1.7109375" style="1648" customWidth="1"/>
    <col min="3842" max="3842" width="2.42578125" style="1648" customWidth="1"/>
    <col min="3843" max="3843" width="3.28515625" style="1648" customWidth="1"/>
    <col min="3844" max="3844" width="2" style="1648" customWidth="1"/>
    <col min="3845" max="3845" width="3.28515625" style="1648" customWidth="1"/>
    <col min="3846" max="3846" width="1.7109375" style="1648" customWidth="1"/>
    <col min="3847" max="3847" width="3.28515625" style="1648" customWidth="1"/>
    <col min="3848" max="3848" width="1.5703125" style="1648" customWidth="1"/>
    <col min="3849" max="3849" width="44.7109375" style="1648" customWidth="1"/>
    <col min="3850" max="3850" width="48" style="1648" customWidth="1"/>
    <col min="3851" max="3851" width="1.7109375" style="1648" customWidth="1"/>
    <col min="3852" max="4096" width="11.42578125" style="1648"/>
    <col min="4097" max="4097" width="1.7109375" style="1648" customWidth="1"/>
    <col min="4098" max="4098" width="2.42578125" style="1648" customWidth="1"/>
    <col min="4099" max="4099" width="3.28515625" style="1648" customWidth="1"/>
    <col min="4100" max="4100" width="2" style="1648" customWidth="1"/>
    <col min="4101" max="4101" width="3.28515625" style="1648" customWidth="1"/>
    <col min="4102" max="4102" width="1.7109375" style="1648" customWidth="1"/>
    <col min="4103" max="4103" width="3.28515625" style="1648" customWidth="1"/>
    <col min="4104" max="4104" width="1.5703125" style="1648" customWidth="1"/>
    <col min="4105" max="4105" width="44.7109375" style="1648" customWidth="1"/>
    <col min="4106" max="4106" width="48" style="1648" customWidth="1"/>
    <col min="4107" max="4107" width="1.7109375" style="1648" customWidth="1"/>
    <col min="4108" max="4352" width="11.42578125" style="1648"/>
    <col min="4353" max="4353" width="1.7109375" style="1648" customWidth="1"/>
    <col min="4354" max="4354" width="2.42578125" style="1648" customWidth="1"/>
    <col min="4355" max="4355" width="3.28515625" style="1648" customWidth="1"/>
    <col min="4356" max="4356" width="2" style="1648" customWidth="1"/>
    <col min="4357" max="4357" width="3.28515625" style="1648" customWidth="1"/>
    <col min="4358" max="4358" width="1.7109375" style="1648" customWidth="1"/>
    <col min="4359" max="4359" width="3.28515625" style="1648" customWidth="1"/>
    <col min="4360" max="4360" width="1.5703125" style="1648" customWidth="1"/>
    <col min="4361" max="4361" width="44.7109375" style="1648" customWidth="1"/>
    <col min="4362" max="4362" width="48" style="1648" customWidth="1"/>
    <col min="4363" max="4363" width="1.7109375" style="1648" customWidth="1"/>
    <col min="4364" max="4608" width="11.42578125" style="1648"/>
    <col min="4609" max="4609" width="1.7109375" style="1648" customWidth="1"/>
    <col min="4610" max="4610" width="2.42578125" style="1648" customWidth="1"/>
    <col min="4611" max="4611" width="3.28515625" style="1648" customWidth="1"/>
    <col min="4612" max="4612" width="2" style="1648" customWidth="1"/>
    <col min="4613" max="4613" width="3.28515625" style="1648" customWidth="1"/>
    <col min="4614" max="4614" width="1.7109375" style="1648" customWidth="1"/>
    <col min="4615" max="4615" width="3.28515625" style="1648" customWidth="1"/>
    <col min="4616" max="4616" width="1.5703125" style="1648" customWidth="1"/>
    <col min="4617" max="4617" width="44.7109375" style="1648" customWidth="1"/>
    <col min="4618" max="4618" width="48" style="1648" customWidth="1"/>
    <col min="4619" max="4619" width="1.7109375" style="1648" customWidth="1"/>
    <col min="4620" max="4864" width="11.42578125" style="1648"/>
    <col min="4865" max="4865" width="1.7109375" style="1648" customWidth="1"/>
    <col min="4866" max="4866" width="2.42578125" style="1648" customWidth="1"/>
    <col min="4867" max="4867" width="3.28515625" style="1648" customWidth="1"/>
    <col min="4868" max="4868" width="2" style="1648" customWidth="1"/>
    <col min="4869" max="4869" width="3.28515625" style="1648" customWidth="1"/>
    <col min="4870" max="4870" width="1.7109375" style="1648" customWidth="1"/>
    <col min="4871" max="4871" width="3.28515625" style="1648" customWidth="1"/>
    <col min="4872" max="4872" width="1.5703125" style="1648" customWidth="1"/>
    <col min="4873" max="4873" width="44.7109375" style="1648" customWidth="1"/>
    <col min="4874" max="4874" width="48" style="1648" customWidth="1"/>
    <col min="4875" max="4875" width="1.7109375" style="1648" customWidth="1"/>
    <col min="4876" max="5120" width="11.42578125" style="1648"/>
    <col min="5121" max="5121" width="1.7109375" style="1648" customWidth="1"/>
    <col min="5122" max="5122" width="2.42578125" style="1648" customWidth="1"/>
    <col min="5123" max="5123" width="3.28515625" style="1648" customWidth="1"/>
    <col min="5124" max="5124" width="2" style="1648" customWidth="1"/>
    <col min="5125" max="5125" width="3.28515625" style="1648" customWidth="1"/>
    <col min="5126" max="5126" width="1.7109375" style="1648" customWidth="1"/>
    <col min="5127" max="5127" width="3.28515625" style="1648" customWidth="1"/>
    <col min="5128" max="5128" width="1.5703125" style="1648" customWidth="1"/>
    <col min="5129" max="5129" width="44.7109375" style="1648" customWidth="1"/>
    <col min="5130" max="5130" width="48" style="1648" customWidth="1"/>
    <col min="5131" max="5131" width="1.7109375" style="1648" customWidth="1"/>
    <col min="5132" max="5376" width="11.42578125" style="1648"/>
    <col min="5377" max="5377" width="1.7109375" style="1648" customWidth="1"/>
    <col min="5378" max="5378" width="2.42578125" style="1648" customWidth="1"/>
    <col min="5379" max="5379" width="3.28515625" style="1648" customWidth="1"/>
    <col min="5380" max="5380" width="2" style="1648" customWidth="1"/>
    <col min="5381" max="5381" width="3.28515625" style="1648" customWidth="1"/>
    <col min="5382" max="5382" width="1.7109375" style="1648" customWidth="1"/>
    <col min="5383" max="5383" width="3.28515625" style="1648" customWidth="1"/>
    <col min="5384" max="5384" width="1.5703125" style="1648" customWidth="1"/>
    <col min="5385" max="5385" width="44.7109375" style="1648" customWidth="1"/>
    <col min="5386" max="5386" width="48" style="1648" customWidth="1"/>
    <col min="5387" max="5387" width="1.7109375" style="1648" customWidth="1"/>
    <col min="5388" max="5632" width="11.42578125" style="1648"/>
    <col min="5633" max="5633" width="1.7109375" style="1648" customWidth="1"/>
    <col min="5634" max="5634" width="2.42578125" style="1648" customWidth="1"/>
    <col min="5635" max="5635" width="3.28515625" style="1648" customWidth="1"/>
    <col min="5636" max="5636" width="2" style="1648" customWidth="1"/>
    <col min="5637" max="5637" width="3.28515625" style="1648" customWidth="1"/>
    <col min="5638" max="5638" width="1.7109375" style="1648" customWidth="1"/>
    <col min="5639" max="5639" width="3.28515625" style="1648" customWidth="1"/>
    <col min="5640" max="5640" width="1.5703125" style="1648" customWidth="1"/>
    <col min="5641" max="5641" width="44.7109375" style="1648" customWidth="1"/>
    <col min="5642" max="5642" width="48" style="1648" customWidth="1"/>
    <col min="5643" max="5643" width="1.7109375" style="1648" customWidth="1"/>
    <col min="5644" max="5888" width="11.42578125" style="1648"/>
    <col min="5889" max="5889" width="1.7109375" style="1648" customWidth="1"/>
    <col min="5890" max="5890" width="2.42578125" style="1648" customWidth="1"/>
    <col min="5891" max="5891" width="3.28515625" style="1648" customWidth="1"/>
    <col min="5892" max="5892" width="2" style="1648" customWidth="1"/>
    <col min="5893" max="5893" width="3.28515625" style="1648" customWidth="1"/>
    <col min="5894" max="5894" width="1.7109375" style="1648" customWidth="1"/>
    <col min="5895" max="5895" width="3.28515625" style="1648" customWidth="1"/>
    <col min="5896" max="5896" width="1.5703125" style="1648" customWidth="1"/>
    <col min="5897" max="5897" width="44.7109375" style="1648" customWidth="1"/>
    <col min="5898" max="5898" width="48" style="1648" customWidth="1"/>
    <col min="5899" max="5899" width="1.7109375" style="1648" customWidth="1"/>
    <col min="5900" max="6144" width="11.42578125" style="1648"/>
    <col min="6145" max="6145" width="1.7109375" style="1648" customWidth="1"/>
    <col min="6146" max="6146" width="2.42578125" style="1648" customWidth="1"/>
    <col min="6147" max="6147" width="3.28515625" style="1648" customWidth="1"/>
    <col min="6148" max="6148" width="2" style="1648" customWidth="1"/>
    <col min="6149" max="6149" width="3.28515625" style="1648" customWidth="1"/>
    <col min="6150" max="6150" width="1.7109375" style="1648" customWidth="1"/>
    <col min="6151" max="6151" width="3.28515625" style="1648" customWidth="1"/>
    <col min="6152" max="6152" width="1.5703125" style="1648" customWidth="1"/>
    <col min="6153" max="6153" width="44.7109375" style="1648" customWidth="1"/>
    <col min="6154" max="6154" width="48" style="1648" customWidth="1"/>
    <col min="6155" max="6155" width="1.7109375" style="1648" customWidth="1"/>
    <col min="6156" max="6400" width="11.42578125" style="1648"/>
    <col min="6401" max="6401" width="1.7109375" style="1648" customWidth="1"/>
    <col min="6402" max="6402" width="2.42578125" style="1648" customWidth="1"/>
    <col min="6403" max="6403" width="3.28515625" style="1648" customWidth="1"/>
    <col min="6404" max="6404" width="2" style="1648" customWidth="1"/>
    <col min="6405" max="6405" width="3.28515625" style="1648" customWidth="1"/>
    <col min="6406" max="6406" width="1.7109375" style="1648" customWidth="1"/>
    <col min="6407" max="6407" width="3.28515625" style="1648" customWidth="1"/>
    <col min="6408" max="6408" width="1.5703125" style="1648" customWidth="1"/>
    <col min="6409" max="6409" width="44.7109375" style="1648" customWidth="1"/>
    <col min="6410" max="6410" width="48" style="1648" customWidth="1"/>
    <col min="6411" max="6411" width="1.7109375" style="1648" customWidth="1"/>
    <col min="6412" max="6656" width="11.42578125" style="1648"/>
    <col min="6657" max="6657" width="1.7109375" style="1648" customWidth="1"/>
    <col min="6658" max="6658" width="2.42578125" style="1648" customWidth="1"/>
    <col min="6659" max="6659" width="3.28515625" style="1648" customWidth="1"/>
    <col min="6660" max="6660" width="2" style="1648" customWidth="1"/>
    <col min="6661" max="6661" width="3.28515625" style="1648" customWidth="1"/>
    <col min="6662" max="6662" width="1.7109375" style="1648" customWidth="1"/>
    <col min="6663" max="6663" width="3.28515625" style="1648" customWidth="1"/>
    <col min="6664" max="6664" width="1.5703125" style="1648" customWidth="1"/>
    <col min="6665" max="6665" width="44.7109375" style="1648" customWidth="1"/>
    <col min="6666" max="6666" width="48" style="1648" customWidth="1"/>
    <col min="6667" max="6667" width="1.7109375" style="1648" customWidth="1"/>
    <col min="6668" max="6912" width="11.42578125" style="1648"/>
    <col min="6913" max="6913" width="1.7109375" style="1648" customWidth="1"/>
    <col min="6914" max="6914" width="2.42578125" style="1648" customWidth="1"/>
    <col min="6915" max="6915" width="3.28515625" style="1648" customWidth="1"/>
    <col min="6916" max="6916" width="2" style="1648" customWidth="1"/>
    <col min="6917" max="6917" width="3.28515625" style="1648" customWidth="1"/>
    <col min="6918" max="6918" width="1.7109375" style="1648" customWidth="1"/>
    <col min="6919" max="6919" width="3.28515625" style="1648" customWidth="1"/>
    <col min="6920" max="6920" width="1.5703125" style="1648" customWidth="1"/>
    <col min="6921" max="6921" width="44.7109375" style="1648" customWidth="1"/>
    <col min="6922" max="6922" width="48" style="1648" customWidth="1"/>
    <col min="6923" max="6923" width="1.7109375" style="1648" customWidth="1"/>
    <col min="6924" max="7168" width="11.42578125" style="1648"/>
    <col min="7169" max="7169" width="1.7109375" style="1648" customWidth="1"/>
    <col min="7170" max="7170" width="2.42578125" style="1648" customWidth="1"/>
    <col min="7171" max="7171" width="3.28515625" style="1648" customWidth="1"/>
    <col min="7172" max="7172" width="2" style="1648" customWidth="1"/>
    <col min="7173" max="7173" width="3.28515625" style="1648" customWidth="1"/>
    <col min="7174" max="7174" width="1.7109375" style="1648" customWidth="1"/>
    <col min="7175" max="7175" width="3.28515625" style="1648" customWidth="1"/>
    <col min="7176" max="7176" width="1.5703125" style="1648" customWidth="1"/>
    <col min="7177" max="7177" width="44.7109375" style="1648" customWidth="1"/>
    <col min="7178" max="7178" width="48" style="1648" customWidth="1"/>
    <col min="7179" max="7179" width="1.7109375" style="1648" customWidth="1"/>
    <col min="7180" max="7424" width="11.42578125" style="1648"/>
    <col min="7425" max="7425" width="1.7109375" style="1648" customWidth="1"/>
    <col min="7426" max="7426" width="2.42578125" style="1648" customWidth="1"/>
    <col min="7427" max="7427" width="3.28515625" style="1648" customWidth="1"/>
    <col min="7428" max="7428" width="2" style="1648" customWidth="1"/>
    <col min="7429" max="7429" width="3.28515625" style="1648" customWidth="1"/>
    <col min="7430" max="7430" width="1.7109375" style="1648" customWidth="1"/>
    <col min="7431" max="7431" width="3.28515625" style="1648" customWidth="1"/>
    <col min="7432" max="7432" width="1.5703125" style="1648" customWidth="1"/>
    <col min="7433" max="7433" width="44.7109375" style="1648" customWidth="1"/>
    <col min="7434" max="7434" width="48" style="1648" customWidth="1"/>
    <col min="7435" max="7435" width="1.7109375" style="1648" customWidth="1"/>
    <col min="7436" max="7680" width="11.42578125" style="1648"/>
    <col min="7681" max="7681" width="1.7109375" style="1648" customWidth="1"/>
    <col min="7682" max="7682" width="2.42578125" style="1648" customWidth="1"/>
    <col min="7683" max="7683" width="3.28515625" style="1648" customWidth="1"/>
    <col min="7684" max="7684" width="2" style="1648" customWidth="1"/>
    <col min="7685" max="7685" width="3.28515625" style="1648" customWidth="1"/>
    <col min="7686" max="7686" width="1.7109375" style="1648" customWidth="1"/>
    <col min="7687" max="7687" width="3.28515625" style="1648" customWidth="1"/>
    <col min="7688" max="7688" width="1.5703125" style="1648" customWidth="1"/>
    <col min="7689" max="7689" width="44.7109375" style="1648" customWidth="1"/>
    <col min="7690" max="7690" width="48" style="1648" customWidth="1"/>
    <col min="7691" max="7691" width="1.7109375" style="1648" customWidth="1"/>
    <col min="7692" max="7936" width="11.42578125" style="1648"/>
    <col min="7937" max="7937" width="1.7109375" style="1648" customWidth="1"/>
    <col min="7938" max="7938" width="2.42578125" style="1648" customWidth="1"/>
    <col min="7939" max="7939" width="3.28515625" style="1648" customWidth="1"/>
    <col min="7940" max="7940" width="2" style="1648" customWidth="1"/>
    <col min="7941" max="7941" width="3.28515625" style="1648" customWidth="1"/>
    <col min="7942" max="7942" width="1.7109375" style="1648" customWidth="1"/>
    <col min="7943" max="7943" width="3.28515625" style="1648" customWidth="1"/>
    <col min="7944" max="7944" width="1.5703125" style="1648" customWidth="1"/>
    <col min="7945" max="7945" width="44.7109375" style="1648" customWidth="1"/>
    <col min="7946" max="7946" width="48" style="1648" customWidth="1"/>
    <col min="7947" max="7947" width="1.7109375" style="1648" customWidth="1"/>
    <col min="7948" max="8192" width="11.42578125" style="1648"/>
    <col min="8193" max="8193" width="1.7109375" style="1648" customWidth="1"/>
    <col min="8194" max="8194" width="2.42578125" style="1648" customWidth="1"/>
    <col min="8195" max="8195" width="3.28515625" style="1648" customWidth="1"/>
    <col min="8196" max="8196" width="2" style="1648" customWidth="1"/>
    <col min="8197" max="8197" width="3.28515625" style="1648" customWidth="1"/>
    <col min="8198" max="8198" width="1.7109375" style="1648" customWidth="1"/>
    <col min="8199" max="8199" width="3.28515625" style="1648" customWidth="1"/>
    <col min="8200" max="8200" width="1.5703125" style="1648" customWidth="1"/>
    <col min="8201" max="8201" width="44.7109375" style="1648" customWidth="1"/>
    <col min="8202" max="8202" width="48" style="1648" customWidth="1"/>
    <col min="8203" max="8203" width="1.7109375" style="1648" customWidth="1"/>
    <col min="8204" max="8448" width="11.42578125" style="1648"/>
    <col min="8449" max="8449" width="1.7109375" style="1648" customWidth="1"/>
    <col min="8450" max="8450" width="2.42578125" style="1648" customWidth="1"/>
    <col min="8451" max="8451" width="3.28515625" style="1648" customWidth="1"/>
    <col min="8452" max="8452" width="2" style="1648" customWidth="1"/>
    <col min="8453" max="8453" width="3.28515625" style="1648" customWidth="1"/>
    <col min="8454" max="8454" width="1.7109375" style="1648" customWidth="1"/>
    <col min="8455" max="8455" width="3.28515625" style="1648" customWidth="1"/>
    <col min="8456" max="8456" width="1.5703125" style="1648" customWidth="1"/>
    <col min="8457" max="8457" width="44.7109375" style="1648" customWidth="1"/>
    <col min="8458" max="8458" width="48" style="1648" customWidth="1"/>
    <col min="8459" max="8459" width="1.7109375" style="1648" customWidth="1"/>
    <col min="8460" max="8704" width="11.42578125" style="1648"/>
    <col min="8705" max="8705" width="1.7109375" style="1648" customWidth="1"/>
    <col min="8706" max="8706" width="2.42578125" style="1648" customWidth="1"/>
    <col min="8707" max="8707" width="3.28515625" style="1648" customWidth="1"/>
    <col min="8708" max="8708" width="2" style="1648" customWidth="1"/>
    <col min="8709" max="8709" width="3.28515625" style="1648" customWidth="1"/>
    <col min="8710" max="8710" width="1.7109375" style="1648" customWidth="1"/>
    <col min="8711" max="8711" width="3.28515625" style="1648" customWidth="1"/>
    <col min="8712" max="8712" width="1.5703125" style="1648" customWidth="1"/>
    <col min="8713" max="8713" width="44.7109375" style="1648" customWidth="1"/>
    <col min="8714" max="8714" width="48" style="1648" customWidth="1"/>
    <col min="8715" max="8715" width="1.7109375" style="1648" customWidth="1"/>
    <col min="8716" max="8960" width="11.42578125" style="1648"/>
    <col min="8961" max="8961" width="1.7109375" style="1648" customWidth="1"/>
    <col min="8962" max="8962" width="2.42578125" style="1648" customWidth="1"/>
    <col min="8963" max="8963" width="3.28515625" style="1648" customWidth="1"/>
    <col min="8964" max="8964" width="2" style="1648" customWidth="1"/>
    <col min="8965" max="8965" width="3.28515625" style="1648" customWidth="1"/>
    <col min="8966" max="8966" width="1.7109375" style="1648" customWidth="1"/>
    <col min="8967" max="8967" width="3.28515625" style="1648" customWidth="1"/>
    <col min="8968" max="8968" width="1.5703125" style="1648" customWidth="1"/>
    <col min="8969" max="8969" width="44.7109375" style="1648" customWidth="1"/>
    <col min="8970" max="8970" width="48" style="1648" customWidth="1"/>
    <col min="8971" max="8971" width="1.7109375" style="1648" customWidth="1"/>
    <col min="8972" max="9216" width="11.42578125" style="1648"/>
    <col min="9217" max="9217" width="1.7109375" style="1648" customWidth="1"/>
    <col min="9218" max="9218" width="2.42578125" style="1648" customWidth="1"/>
    <col min="9219" max="9219" width="3.28515625" style="1648" customWidth="1"/>
    <col min="9220" max="9220" width="2" style="1648" customWidth="1"/>
    <col min="9221" max="9221" width="3.28515625" style="1648" customWidth="1"/>
    <col min="9222" max="9222" width="1.7109375" style="1648" customWidth="1"/>
    <col min="9223" max="9223" width="3.28515625" style="1648" customWidth="1"/>
    <col min="9224" max="9224" width="1.5703125" style="1648" customWidth="1"/>
    <col min="9225" max="9225" width="44.7109375" style="1648" customWidth="1"/>
    <col min="9226" max="9226" width="48" style="1648" customWidth="1"/>
    <col min="9227" max="9227" width="1.7109375" style="1648" customWidth="1"/>
    <col min="9228" max="9472" width="11.42578125" style="1648"/>
    <col min="9473" max="9473" width="1.7109375" style="1648" customWidth="1"/>
    <col min="9474" max="9474" width="2.42578125" style="1648" customWidth="1"/>
    <col min="9475" max="9475" width="3.28515625" style="1648" customWidth="1"/>
    <col min="9476" max="9476" width="2" style="1648" customWidth="1"/>
    <col min="9477" max="9477" width="3.28515625" style="1648" customWidth="1"/>
    <col min="9478" max="9478" width="1.7109375" style="1648" customWidth="1"/>
    <col min="9479" max="9479" width="3.28515625" style="1648" customWidth="1"/>
    <col min="9480" max="9480" width="1.5703125" style="1648" customWidth="1"/>
    <col min="9481" max="9481" width="44.7109375" style="1648" customWidth="1"/>
    <col min="9482" max="9482" width="48" style="1648" customWidth="1"/>
    <col min="9483" max="9483" width="1.7109375" style="1648" customWidth="1"/>
    <col min="9484" max="9728" width="11.42578125" style="1648"/>
    <col min="9729" max="9729" width="1.7109375" style="1648" customWidth="1"/>
    <col min="9730" max="9730" width="2.42578125" style="1648" customWidth="1"/>
    <col min="9731" max="9731" width="3.28515625" style="1648" customWidth="1"/>
    <col min="9732" max="9732" width="2" style="1648" customWidth="1"/>
    <col min="9733" max="9733" width="3.28515625" style="1648" customWidth="1"/>
    <col min="9734" max="9734" width="1.7109375" style="1648" customWidth="1"/>
    <col min="9735" max="9735" width="3.28515625" style="1648" customWidth="1"/>
    <col min="9736" max="9736" width="1.5703125" style="1648" customWidth="1"/>
    <col min="9737" max="9737" width="44.7109375" style="1648" customWidth="1"/>
    <col min="9738" max="9738" width="48" style="1648" customWidth="1"/>
    <col min="9739" max="9739" width="1.7109375" style="1648" customWidth="1"/>
    <col min="9740" max="9984" width="11.42578125" style="1648"/>
    <col min="9985" max="9985" width="1.7109375" style="1648" customWidth="1"/>
    <col min="9986" max="9986" width="2.42578125" style="1648" customWidth="1"/>
    <col min="9987" max="9987" width="3.28515625" style="1648" customWidth="1"/>
    <col min="9988" max="9988" width="2" style="1648" customWidth="1"/>
    <col min="9989" max="9989" width="3.28515625" style="1648" customWidth="1"/>
    <col min="9990" max="9990" width="1.7109375" style="1648" customWidth="1"/>
    <col min="9991" max="9991" width="3.28515625" style="1648" customWidth="1"/>
    <col min="9992" max="9992" width="1.5703125" style="1648" customWidth="1"/>
    <col min="9993" max="9993" width="44.7109375" style="1648" customWidth="1"/>
    <col min="9994" max="9994" width="48" style="1648" customWidth="1"/>
    <col min="9995" max="9995" width="1.7109375" style="1648" customWidth="1"/>
    <col min="9996" max="10240" width="11.42578125" style="1648"/>
    <col min="10241" max="10241" width="1.7109375" style="1648" customWidth="1"/>
    <col min="10242" max="10242" width="2.42578125" style="1648" customWidth="1"/>
    <col min="10243" max="10243" width="3.28515625" style="1648" customWidth="1"/>
    <col min="10244" max="10244" width="2" style="1648" customWidth="1"/>
    <col min="10245" max="10245" width="3.28515625" style="1648" customWidth="1"/>
    <col min="10246" max="10246" width="1.7109375" style="1648" customWidth="1"/>
    <col min="10247" max="10247" width="3.28515625" style="1648" customWidth="1"/>
    <col min="10248" max="10248" width="1.5703125" style="1648" customWidth="1"/>
    <col min="10249" max="10249" width="44.7109375" style="1648" customWidth="1"/>
    <col min="10250" max="10250" width="48" style="1648" customWidth="1"/>
    <col min="10251" max="10251" width="1.7109375" style="1648" customWidth="1"/>
    <col min="10252" max="10496" width="11.42578125" style="1648"/>
    <col min="10497" max="10497" width="1.7109375" style="1648" customWidth="1"/>
    <col min="10498" max="10498" width="2.42578125" style="1648" customWidth="1"/>
    <col min="10499" max="10499" width="3.28515625" style="1648" customWidth="1"/>
    <col min="10500" max="10500" width="2" style="1648" customWidth="1"/>
    <col min="10501" max="10501" width="3.28515625" style="1648" customWidth="1"/>
    <col min="10502" max="10502" width="1.7109375" style="1648" customWidth="1"/>
    <col min="10503" max="10503" width="3.28515625" style="1648" customWidth="1"/>
    <col min="10504" max="10504" width="1.5703125" style="1648" customWidth="1"/>
    <col min="10505" max="10505" width="44.7109375" style="1648" customWidth="1"/>
    <col min="10506" max="10506" width="48" style="1648" customWidth="1"/>
    <col min="10507" max="10507" width="1.7109375" style="1648" customWidth="1"/>
    <col min="10508" max="10752" width="11.42578125" style="1648"/>
    <col min="10753" max="10753" width="1.7109375" style="1648" customWidth="1"/>
    <col min="10754" max="10754" width="2.42578125" style="1648" customWidth="1"/>
    <col min="10755" max="10755" width="3.28515625" style="1648" customWidth="1"/>
    <col min="10756" max="10756" width="2" style="1648" customWidth="1"/>
    <col min="10757" max="10757" width="3.28515625" style="1648" customWidth="1"/>
    <col min="10758" max="10758" width="1.7109375" style="1648" customWidth="1"/>
    <col min="10759" max="10759" width="3.28515625" style="1648" customWidth="1"/>
    <col min="10760" max="10760" width="1.5703125" style="1648" customWidth="1"/>
    <col min="10761" max="10761" width="44.7109375" style="1648" customWidth="1"/>
    <col min="10762" max="10762" width="48" style="1648" customWidth="1"/>
    <col min="10763" max="10763" width="1.7109375" style="1648" customWidth="1"/>
    <col min="10764" max="11008" width="11.42578125" style="1648"/>
    <col min="11009" max="11009" width="1.7109375" style="1648" customWidth="1"/>
    <col min="11010" max="11010" width="2.42578125" style="1648" customWidth="1"/>
    <col min="11011" max="11011" width="3.28515625" style="1648" customWidth="1"/>
    <col min="11012" max="11012" width="2" style="1648" customWidth="1"/>
    <col min="11013" max="11013" width="3.28515625" style="1648" customWidth="1"/>
    <col min="11014" max="11014" width="1.7109375" style="1648" customWidth="1"/>
    <col min="11015" max="11015" width="3.28515625" style="1648" customWidth="1"/>
    <col min="11016" max="11016" width="1.5703125" style="1648" customWidth="1"/>
    <col min="11017" max="11017" width="44.7109375" style="1648" customWidth="1"/>
    <col min="11018" max="11018" width="48" style="1648" customWidth="1"/>
    <col min="11019" max="11019" width="1.7109375" style="1648" customWidth="1"/>
    <col min="11020" max="11264" width="11.42578125" style="1648"/>
    <col min="11265" max="11265" width="1.7109375" style="1648" customWidth="1"/>
    <col min="11266" max="11266" width="2.42578125" style="1648" customWidth="1"/>
    <col min="11267" max="11267" width="3.28515625" style="1648" customWidth="1"/>
    <col min="11268" max="11268" width="2" style="1648" customWidth="1"/>
    <col min="11269" max="11269" width="3.28515625" style="1648" customWidth="1"/>
    <col min="11270" max="11270" width="1.7109375" style="1648" customWidth="1"/>
    <col min="11271" max="11271" width="3.28515625" style="1648" customWidth="1"/>
    <col min="11272" max="11272" width="1.5703125" style="1648" customWidth="1"/>
    <col min="11273" max="11273" width="44.7109375" style="1648" customWidth="1"/>
    <col min="11274" max="11274" width="48" style="1648" customWidth="1"/>
    <col min="11275" max="11275" width="1.7109375" style="1648" customWidth="1"/>
    <col min="11276" max="11520" width="11.42578125" style="1648"/>
    <col min="11521" max="11521" width="1.7109375" style="1648" customWidth="1"/>
    <col min="11522" max="11522" width="2.42578125" style="1648" customWidth="1"/>
    <col min="11523" max="11523" width="3.28515625" style="1648" customWidth="1"/>
    <col min="11524" max="11524" width="2" style="1648" customWidth="1"/>
    <col min="11525" max="11525" width="3.28515625" style="1648" customWidth="1"/>
    <col min="11526" max="11526" width="1.7109375" style="1648" customWidth="1"/>
    <col min="11527" max="11527" width="3.28515625" style="1648" customWidth="1"/>
    <col min="11528" max="11528" width="1.5703125" style="1648" customWidth="1"/>
    <col min="11529" max="11529" width="44.7109375" style="1648" customWidth="1"/>
    <col min="11530" max="11530" width="48" style="1648" customWidth="1"/>
    <col min="11531" max="11531" width="1.7109375" style="1648" customWidth="1"/>
    <col min="11532" max="11776" width="11.42578125" style="1648"/>
    <col min="11777" max="11777" width="1.7109375" style="1648" customWidth="1"/>
    <col min="11778" max="11778" width="2.42578125" style="1648" customWidth="1"/>
    <col min="11779" max="11779" width="3.28515625" style="1648" customWidth="1"/>
    <col min="11780" max="11780" width="2" style="1648" customWidth="1"/>
    <col min="11781" max="11781" width="3.28515625" style="1648" customWidth="1"/>
    <col min="11782" max="11782" width="1.7109375" style="1648" customWidth="1"/>
    <col min="11783" max="11783" width="3.28515625" style="1648" customWidth="1"/>
    <col min="11784" max="11784" width="1.5703125" style="1648" customWidth="1"/>
    <col min="11785" max="11785" width="44.7109375" style="1648" customWidth="1"/>
    <col min="11786" max="11786" width="48" style="1648" customWidth="1"/>
    <col min="11787" max="11787" width="1.7109375" style="1648" customWidth="1"/>
    <col min="11788" max="12032" width="11.42578125" style="1648"/>
    <col min="12033" max="12033" width="1.7109375" style="1648" customWidth="1"/>
    <col min="12034" max="12034" width="2.42578125" style="1648" customWidth="1"/>
    <col min="12035" max="12035" width="3.28515625" style="1648" customWidth="1"/>
    <col min="12036" max="12036" width="2" style="1648" customWidth="1"/>
    <col min="12037" max="12037" width="3.28515625" style="1648" customWidth="1"/>
    <col min="12038" max="12038" width="1.7109375" style="1648" customWidth="1"/>
    <col min="12039" max="12039" width="3.28515625" style="1648" customWidth="1"/>
    <col min="12040" max="12040" width="1.5703125" style="1648" customWidth="1"/>
    <col min="12041" max="12041" width="44.7109375" style="1648" customWidth="1"/>
    <col min="12042" max="12042" width="48" style="1648" customWidth="1"/>
    <col min="12043" max="12043" width="1.7109375" style="1648" customWidth="1"/>
    <col min="12044" max="12288" width="11.42578125" style="1648"/>
    <col min="12289" max="12289" width="1.7109375" style="1648" customWidth="1"/>
    <col min="12290" max="12290" width="2.42578125" style="1648" customWidth="1"/>
    <col min="12291" max="12291" width="3.28515625" style="1648" customWidth="1"/>
    <col min="12292" max="12292" width="2" style="1648" customWidth="1"/>
    <col min="12293" max="12293" width="3.28515625" style="1648" customWidth="1"/>
    <col min="12294" max="12294" width="1.7109375" style="1648" customWidth="1"/>
    <col min="12295" max="12295" width="3.28515625" style="1648" customWidth="1"/>
    <col min="12296" max="12296" width="1.5703125" style="1648" customWidth="1"/>
    <col min="12297" max="12297" width="44.7109375" style="1648" customWidth="1"/>
    <col min="12298" max="12298" width="48" style="1648" customWidth="1"/>
    <col min="12299" max="12299" width="1.7109375" style="1648" customWidth="1"/>
    <col min="12300" max="12544" width="11.42578125" style="1648"/>
    <col min="12545" max="12545" width="1.7109375" style="1648" customWidth="1"/>
    <col min="12546" max="12546" width="2.42578125" style="1648" customWidth="1"/>
    <col min="12547" max="12547" width="3.28515625" style="1648" customWidth="1"/>
    <col min="12548" max="12548" width="2" style="1648" customWidth="1"/>
    <col min="12549" max="12549" width="3.28515625" style="1648" customWidth="1"/>
    <col min="12550" max="12550" width="1.7109375" style="1648" customWidth="1"/>
    <col min="12551" max="12551" width="3.28515625" style="1648" customWidth="1"/>
    <col min="12552" max="12552" width="1.5703125" style="1648" customWidth="1"/>
    <col min="12553" max="12553" width="44.7109375" style="1648" customWidth="1"/>
    <col min="12554" max="12554" width="48" style="1648" customWidth="1"/>
    <col min="12555" max="12555" width="1.7109375" style="1648" customWidth="1"/>
    <col min="12556" max="12800" width="11.42578125" style="1648"/>
    <col min="12801" max="12801" width="1.7109375" style="1648" customWidth="1"/>
    <col min="12802" max="12802" width="2.42578125" style="1648" customWidth="1"/>
    <col min="12803" max="12803" width="3.28515625" style="1648" customWidth="1"/>
    <col min="12804" max="12804" width="2" style="1648" customWidth="1"/>
    <col min="12805" max="12805" width="3.28515625" style="1648" customWidth="1"/>
    <col min="12806" max="12806" width="1.7109375" style="1648" customWidth="1"/>
    <col min="12807" max="12807" width="3.28515625" style="1648" customWidth="1"/>
    <col min="12808" max="12808" width="1.5703125" style="1648" customWidth="1"/>
    <col min="12809" max="12809" width="44.7109375" style="1648" customWidth="1"/>
    <col min="12810" max="12810" width="48" style="1648" customWidth="1"/>
    <col min="12811" max="12811" width="1.7109375" style="1648" customWidth="1"/>
    <col min="12812" max="13056" width="11.42578125" style="1648"/>
    <col min="13057" max="13057" width="1.7109375" style="1648" customWidth="1"/>
    <col min="13058" max="13058" width="2.42578125" style="1648" customWidth="1"/>
    <col min="13059" max="13059" width="3.28515625" style="1648" customWidth="1"/>
    <col min="13060" max="13060" width="2" style="1648" customWidth="1"/>
    <col min="13061" max="13061" width="3.28515625" style="1648" customWidth="1"/>
    <col min="13062" max="13062" width="1.7109375" style="1648" customWidth="1"/>
    <col min="13063" max="13063" width="3.28515625" style="1648" customWidth="1"/>
    <col min="13064" max="13064" width="1.5703125" style="1648" customWidth="1"/>
    <col min="13065" max="13065" width="44.7109375" style="1648" customWidth="1"/>
    <col min="13066" max="13066" width="48" style="1648" customWidth="1"/>
    <col min="13067" max="13067" width="1.7109375" style="1648" customWidth="1"/>
    <col min="13068" max="13312" width="11.42578125" style="1648"/>
    <col min="13313" max="13313" width="1.7109375" style="1648" customWidth="1"/>
    <col min="13314" max="13314" width="2.42578125" style="1648" customWidth="1"/>
    <col min="13315" max="13315" width="3.28515625" style="1648" customWidth="1"/>
    <col min="13316" max="13316" width="2" style="1648" customWidth="1"/>
    <col min="13317" max="13317" width="3.28515625" style="1648" customWidth="1"/>
    <col min="13318" max="13318" width="1.7109375" style="1648" customWidth="1"/>
    <col min="13319" max="13319" width="3.28515625" style="1648" customWidth="1"/>
    <col min="13320" max="13320" width="1.5703125" style="1648" customWidth="1"/>
    <col min="13321" max="13321" width="44.7109375" style="1648" customWidth="1"/>
    <col min="13322" max="13322" width="48" style="1648" customWidth="1"/>
    <col min="13323" max="13323" width="1.7109375" style="1648" customWidth="1"/>
    <col min="13324" max="13568" width="11.42578125" style="1648"/>
    <col min="13569" max="13569" width="1.7109375" style="1648" customWidth="1"/>
    <col min="13570" max="13570" width="2.42578125" style="1648" customWidth="1"/>
    <col min="13571" max="13571" width="3.28515625" style="1648" customWidth="1"/>
    <col min="13572" max="13572" width="2" style="1648" customWidth="1"/>
    <col min="13573" max="13573" width="3.28515625" style="1648" customWidth="1"/>
    <col min="13574" max="13574" width="1.7109375" style="1648" customWidth="1"/>
    <col min="13575" max="13575" width="3.28515625" style="1648" customWidth="1"/>
    <col min="13576" max="13576" width="1.5703125" style="1648" customWidth="1"/>
    <col min="13577" max="13577" width="44.7109375" style="1648" customWidth="1"/>
    <col min="13578" max="13578" width="48" style="1648" customWidth="1"/>
    <col min="13579" max="13579" width="1.7109375" style="1648" customWidth="1"/>
    <col min="13580" max="13824" width="11.42578125" style="1648"/>
    <col min="13825" max="13825" width="1.7109375" style="1648" customWidth="1"/>
    <col min="13826" max="13826" width="2.42578125" style="1648" customWidth="1"/>
    <col min="13827" max="13827" width="3.28515625" style="1648" customWidth="1"/>
    <col min="13828" max="13828" width="2" style="1648" customWidth="1"/>
    <col min="13829" max="13829" width="3.28515625" style="1648" customWidth="1"/>
    <col min="13830" max="13830" width="1.7109375" style="1648" customWidth="1"/>
    <col min="13831" max="13831" width="3.28515625" style="1648" customWidth="1"/>
    <col min="13832" max="13832" width="1.5703125" style="1648" customWidth="1"/>
    <col min="13833" max="13833" width="44.7109375" style="1648" customWidth="1"/>
    <col min="13834" max="13834" width="48" style="1648" customWidth="1"/>
    <col min="13835" max="13835" width="1.7109375" style="1648" customWidth="1"/>
    <col min="13836" max="14080" width="11.42578125" style="1648"/>
    <col min="14081" max="14081" width="1.7109375" style="1648" customWidth="1"/>
    <col min="14082" max="14082" width="2.42578125" style="1648" customWidth="1"/>
    <col min="14083" max="14083" width="3.28515625" style="1648" customWidth="1"/>
    <col min="14084" max="14084" width="2" style="1648" customWidth="1"/>
    <col min="14085" max="14085" width="3.28515625" style="1648" customWidth="1"/>
    <col min="14086" max="14086" width="1.7109375" style="1648" customWidth="1"/>
    <col min="14087" max="14087" width="3.28515625" style="1648" customWidth="1"/>
    <col min="14088" max="14088" width="1.5703125" style="1648" customWidth="1"/>
    <col min="14089" max="14089" width="44.7109375" style="1648" customWidth="1"/>
    <col min="14090" max="14090" width="48" style="1648" customWidth="1"/>
    <col min="14091" max="14091" width="1.7109375" style="1648" customWidth="1"/>
    <col min="14092" max="14336" width="11.42578125" style="1648"/>
    <col min="14337" max="14337" width="1.7109375" style="1648" customWidth="1"/>
    <col min="14338" max="14338" width="2.42578125" style="1648" customWidth="1"/>
    <col min="14339" max="14339" width="3.28515625" style="1648" customWidth="1"/>
    <col min="14340" max="14340" width="2" style="1648" customWidth="1"/>
    <col min="14341" max="14341" width="3.28515625" style="1648" customWidth="1"/>
    <col min="14342" max="14342" width="1.7109375" style="1648" customWidth="1"/>
    <col min="14343" max="14343" width="3.28515625" style="1648" customWidth="1"/>
    <col min="14344" max="14344" width="1.5703125" style="1648" customWidth="1"/>
    <col min="14345" max="14345" width="44.7109375" style="1648" customWidth="1"/>
    <col min="14346" max="14346" width="48" style="1648" customWidth="1"/>
    <col min="14347" max="14347" width="1.7109375" style="1648" customWidth="1"/>
    <col min="14348" max="14592" width="11.42578125" style="1648"/>
    <col min="14593" max="14593" width="1.7109375" style="1648" customWidth="1"/>
    <col min="14594" max="14594" width="2.42578125" style="1648" customWidth="1"/>
    <col min="14595" max="14595" width="3.28515625" style="1648" customWidth="1"/>
    <col min="14596" max="14596" width="2" style="1648" customWidth="1"/>
    <col min="14597" max="14597" width="3.28515625" style="1648" customWidth="1"/>
    <col min="14598" max="14598" width="1.7109375" style="1648" customWidth="1"/>
    <col min="14599" max="14599" width="3.28515625" style="1648" customWidth="1"/>
    <col min="14600" max="14600" width="1.5703125" style="1648" customWidth="1"/>
    <col min="14601" max="14601" width="44.7109375" style="1648" customWidth="1"/>
    <col min="14602" max="14602" width="48" style="1648" customWidth="1"/>
    <col min="14603" max="14603" width="1.7109375" style="1648" customWidth="1"/>
    <col min="14604" max="14848" width="11.42578125" style="1648"/>
    <col min="14849" max="14849" width="1.7109375" style="1648" customWidth="1"/>
    <col min="14850" max="14850" width="2.42578125" style="1648" customWidth="1"/>
    <col min="14851" max="14851" width="3.28515625" style="1648" customWidth="1"/>
    <col min="14852" max="14852" width="2" style="1648" customWidth="1"/>
    <col min="14853" max="14853" width="3.28515625" style="1648" customWidth="1"/>
    <col min="14854" max="14854" width="1.7109375" style="1648" customWidth="1"/>
    <col min="14855" max="14855" width="3.28515625" style="1648" customWidth="1"/>
    <col min="14856" max="14856" width="1.5703125" style="1648" customWidth="1"/>
    <col min="14857" max="14857" width="44.7109375" style="1648" customWidth="1"/>
    <col min="14858" max="14858" width="48" style="1648" customWidth="1"/>
    <col min="14859" max="14859" width="1.7109375" style="1648" customWidth="1"/>
    <col min="14860" max="15104" width="11.42578125" style="1648"/>
    <col min="15105" max="15105" width="1.7109375" style="1648" customWidth="1"/>
    <col min="15106" max="15106" width="2.42578125" style="1648" customWidth="1"/>
    <col min="15107" max="15107" width="3.28515625" style="1648" customWidth="1"/>
    <col min="15108" max="15108" width="2" style="1648" customWidth="1"/>
    <col min="15109" max="15109" width="3.28515625" style="1648" customWidth="1"/>
    <col min="15110" max="15110" width="1.7109375" style="1648" customWidth="1"/>
    <col min="15111" max="15111" width="3.28515625" style="1648" customWidth="1"/>
    <col min="15112" max="15112" width="1.5703125" style="1648" customWidth="1"/>
    <col min="15113" max="15113" width="44.7109375" style="1648" customWidth="1"/>
    <col min="15114" max="15114" width="48" style="1648" customWidth="1"/>
    <col min="15115" max="15115" width="1.7109375" style="1648" customWidth="1"/>
    <col min="15116" max="15360" width="11.42578125" style="1648"/>
    <col min="15361" max="15361" width="1.7109375" style="1648" customWidth="1"/>
    <col min="15362" max="15362" width="2.42578125" style="1648" customWidth="1"/>
    <col min="15363" max="15363" width="3.28515625" style="1648" customWidth="1"/>
    <col min="15364" max="15364" width="2" style="1648" customWidth="1"/>
    <col min="15365" max="15365" width="3.28515625" style="1648" customWidth="1"/>
    <col min="15366" max="15366" width="1.7109375" style="1648" customWidth="1"/>
    <col min="15367" max="15367" width="3.28515625" style="1648" customWidth="1"/>
    <col min="15368" max="15368" width="1.5703125" style="1648" customWidth="1"/>
    <col min="15369" max="15369" width="44.7109375" style="1648" customWidth="1"/>
    <col min="15370" max="15370" width="48" style="1648" customWidth="1"/>
    <col min="15371" max="15371" width="1.7109375" style="1648" customWidth="1"/>
    <col min="15372" max="15616" width="11.42578125" style="1648"/>
    <col min="15617" max="15617" width="1.7109375" style="1648" customWidth="1"/>
    <col min="15618" max="15618" width="2.42578125" style="1648" customWidth="1"/>
    <col min="15619" max="15619" width="3.28515625" style="1648" customWidth="1"/>
    <col min="15620" max="15620" width="2" style="1648" customWidth="1"/>
    <col min="15621" max="15621" width="3.28515625" style="1648" customWidth="1"/>
    <col min="15622" max="15622" width="1.7109375" style="1648" customWidth="1"/>
    <col min="15623" max="15623" width="3.28515625" style="1648" customWidth="1"/>
    <col min="15624" max="15624" width="1.5703125" style="1648" customWidth="1"/>
    <col min="15625" max="15625" width="44.7109375" style="1648" customWidth="1"/>
    <col min="15626" max="15626" width="48" style="1648" customWidth="1"/>
    <col min="15627" max="15627" width="1.7109375" style="1648" customWidth="1"/>
    <col min="15628" max="15872" width="11.42578125" style="1648"/>
    <col min="15873" max="15873" width="1.7109375" style="1648" customWidth="1"/>
    <col min="15874" max="15874" width="2.42578125" style="1648" customWidth="1"/>
    <col min="15875" max="15875" width="3.28515625" style="1648" customWidth="1"/>
    <col min="15876" max="15876" width="2" style="1648" customWidth="1"/>
    <col min="15877" max="15877" width="3.28515625" style="1648" customWidth="1"/>
    <col min="15878" max="15878" width="1.7109375" style="1648" customWidth="1"/>
    <col min="15879" max="15879" width="3.28515625" style="1648" customWidth="1"/>
    <col min="15880" max="15880" width="1.5703125" style="1648" customWidth="1"/>
    <col min="15881" max="15881" width="44.7109375" style="1648" customWidth="1"/>
    <col min="15882" max="15882" width="48" style="1648" customWidth="1"/>
    <col min="15883" max="15883" width="1.7109375" style="1648" customWidth="1"/>
    <col min="15884" max="16128" width="11.42578125" style="1648"/>
    <col min="16129" max="16129" width="1.7109375" style="1648" customWidth="1"/>
    <col min="16130" max="16130" width="2.42578125" style="1648" customWidth="1"/>
    <col min="16131" max="16131" width="3.28515625" style="1648" customWidth="1"/>
    <col min="16132" max="16132" width="2" style="1648" customWidth="1"/>
    <col min="16133" max="16133" width="3.28515625" style="1648" customWidth="1"/>
    <col min="16134" max="16134" width="1.7109375" style="1648" customWidth="1"/>
    <col min="16135" max="16135" width="3.28515625" style="1648" customWidth="1"/>
    <col min="16136" max="16136" width="1.5703125" style="1648" customWidth="1"/>
    <col min="16137" max="16137" width="44.7109375" style="1648" customWidth="1"/>
    <col min="16138" max="16138" width="48" style="1648" customWidth="1"/>
    <col min="16139" max="16139" width="1.7109375" style="1648" customWidth="1"/>
    <col min="16140" max="16384" width="11.42578125" style="1648"/>
  </cols>
  <sheetData>
    <row r="1" spans="1:11" ht="9" customHeight="1">
      <c r="A1" s="1644"/>
      <c r="B1" s="1645"/>
      <c r="C1" s="1645"/>
      <c r="D1" s="1645"/>
      <c r="E1" s="1645"/>
      <c r="F1" s="1645"/>
      <c r="G1" s="1645"/>
      <c r="H1" s="1645"/>
      <c r="I1" s="1646"/>
      <c r="J1" s="1646"/>
      <c r="K1" s="1647"/>
    </row>
    <row r="2" spans="1:11" ht="17.25" customHeight="1">
      <c r="A2" s="1649"/>
      <c r="B2" s="2829" t="str">
        <f>+'8 Fotos-2'!B2:H2</f>
        <v>INSTITUTO DE SEGURIDAD SOCIAL DE LAS FUERZAS ARMADAS - ISSFA</v>
      </c>
      <c r="C2" s="2829"/>
      <c r="D2" s="2829"/>
      <c r="E2" s="2829"/>
      <c r="F2" s="2829"/>
      <c r="G2" s="2829"/>
      <c r="H2" s="2829"/>
      <c r="I2" s="2829"/>
      <c r="J2" s="2829"/>
      <c r="K2" s="1650"/>
    </row>
    <row r="3" spans="1:11" ht="9" customHeight="1">
      <c r="A3" s="1649"/>
      <c r="B3" s="1651"/>
      <c r="C3" s="1651"/>
      <c r="D3" s="1651"/>
      <c r="E3" s="1651"/>
      <c r="F3" s="1651"/>
      <c r="G3" s="1651"/>
      <c r="H3" s="1651"/>
      <c r="I3" s="1652"/>
      <c r="J3" s="1652"/>
      <c r="K3" s="1650"/>
    </row>
    <row r="4" spans="1:11" ht="15.75" customHeight="1">
      <c r="A4" s="1649"/>
      <c r="B4" s="2830" t="str">
        <f>'FOTOS (3)'!B4</f>
        <v>SOLICITADO POR:</v>
      </c>
      <c r="C4" s="2830"/>
      <c r="D4" s="2830"/>
      <c r="E4" s="2830"/>
      <c r="F4" s="2830"/>
      <c r="G4" s="2830"/>
      <c r="H4" s="2830"/>
      <c r="I4" s="2831"/>
      <c r="J4" s="2831"/>
      <c r="K4" s="1650"/>
    </row>
    <row r="5" spans="1:11" ht="9" customHeight="1">
      <c r="A5" s="1649"/>
      <c r="B5" s="1651"/>
      <c r="C5" s="1651"/>
      <c r="D5" s="1651"/>
      <c r="E5" s="1651"/>
      <c r="F5" s="1651"/>
      <c r="G5" s="1651"/>
      <c r="H5" s="1651"/>
      <c r="I5" s="1652"/>
      <c r="J5" s="1652"/>
      <c r="K5" s="1650"/>
    </row>
    <row r="6" spans="1:11">
      <c r="A6" s="1649"/>
      <c r="B6" s="2830" t="s">
        <v>143</v>
      </c>
      <c r="C6" s="2830"/>
      <c r="D6" s="2830"/>
      <c r="E6" s="2830"/>
      <c r="F6" s="2830"/>
      <c r="G6" s="2830"/>
      <c r="H6" s="2830"/>
      <c r="I6" s="2830"/>
      <c r="J6" s="2830"/>
      <c r="K6" s="1650"/>
    </row>
    <row r="7" spans="1:11">
      <c r="A7" s="1649"/>
      <c r="B7" s="1651"/>
      <c r="C7" s="1651"/>
      <c r="D7" s="1651"/>
      <c r="E7" s="1651"/>
      <c r="F7" s="1651"/>
      <c r="G7" s="1651"/>
      <c r="H7" s="1651"/>
      <c r="I7" s="1652"/>
      <c r="J7" s="1652"/>
      <c r="K7" s="1650"/>
    </row>
    <row r="8" spans="1:11">
      <c r="A8" s="1649"/>
      <c r="B8" s="1653" t="s">
        <v>407</v>
      </c>
      <c r="C8" s="1654"/>
      <c r="D8" s="1654"/>
      <c r="E8" s="1654"/>
      <c r="F8" s="1654"/>
      <c r="G8" s="1654"/>
      <c r="H8" s="1654"/>
      <c r="I8" s="1654"/>
      <c r="J8" s="1654"/>
      <c r="K8" s="1650"/>
    </row>
    <row r="9" spans="1:11" ht="27.75" customHeight="1">
      <c r="A9" s="1649"/>
      <c r="B9" s="2833">
        <f>'7 Ubicacion'!C6</f>
        <v>0</v>
      </c>
      <c r="C9" s="2833"/>
      <c r="D9" s="2833"/>
      <c r="E9" s="2833"/>
      <c r="F9" s="2833"/>
      <c r="G9" s="2833"/>
      <c r="H9" s="2833"/>
      <c r="I9" s="2833"/>
      <c r="J9" s="2833"/>
      <c r="K9" s="1650"/>
    </row>
    <row r="10" spans="1:11" ht="13.5" customHeight="1">
      <c r="A10" s="1649"/>
      <c r="B10" s="1655"/>
      <c r="C10" s="1656"/>
      <c r="D10" s="1656"/>
      <c r="E10" s="1656"/>
      <c r="F10" s="1656"/>
      <c r="G10" s="1656"/>
      <c r="H10" s="1656"/>
      <c r="I10" s="1656"/>
      <c r="J10" s="1656"/>
      <c r="K10" s="1650"/>
    </row>
    <row r="11" spans="1:11">
      <c r="A11" s="1649"/>
      <c r="B11" s="1651"/>
      <c r="C11" s="1651"/>
      <c r="D11" s="1651"/>
      <c r="E11" s="1651"/>
      <c r="F11" s="1651"/>
      <c r="G11" s="1651"/>
      <c r="H11" s="1651"/>
      <c r="I11" s="1652"/>
      <c r="J11" s="1652"/>
      <c r="K11" s="1650"/>
    </row>
    <row r="12" spans="1:11">
      <c r="A12" s="1649"/>
      <c r="B12" s="1657" t="s">
        <v>144</v>
      </c>
      <c r="C12" s="1657"/>
      <c r="D12" s="1657"/>
      <c r="E12" s="1657"/>
      <c r="F12" s="1657"/>
      <c r="G12" s="1657"/>
      <c r="H12" s="1657"/>
      <c r="I12" s="1657"/>
      <c r="J12" s="1657"/>
      <c r="K12" s="1650"/>
    </row>
    <row r="13" spans="1:11">
      <c r="A13" s="1649"/>
      <c r="B13" s="1651"/>
      <c r="C13" s="1651"/>
      <c r="D13" s="1651"/>
      <c r="E13" s="1651"/>
      <c r="F13" s="1651"/>
      <c r="G13" s="1651"/>
      <c r="H13" s="1651"/>
      <c r="I13" s="1652"/>
      <c r="J13" s="1652"/>
      <c r="K13" s="1650"/>
    </row>
    <row r="14" spans="1:11">
      <c r="A14" s="1649"/>
      <c r="B14" s="1651"/>
      <c r="C14" s="1651" t="s">
        <v>145</v>
      </c>
      <c r="D14" s="1651"/>
      <c r="E14" s="1651" t="s">
        <v>146</v>
      </c>
      <c r="F14" s="1651"/>
      <c r="G14" s="1651" t="s">
        <v>147</v>
      </c>
      <c r="H14" s="1651"/>
      <c r="I14" s="1652"/>
      <c r="J14" s="1652"/>
      <c r="K14" s="1650"/>
    </row>
    <row r="15" spans="1:11">
      <c r="A15" s="1649"/>
      <c r="B15" s="1651"/>
      <c r="C15" s="1651"/>
      <c r="D15" s="1651"/>
      <c r="E15" s="1651"/>
      <c r="F15" s="1651"/>
      <c r="G15" s="1651"/>
      <c r="H15" s="1651"/>
      <c r="I15" s="1652"/>
      <c r="J15" s="1658"/>
      <c r="K15" s="1650"/>
    </row>
    <row r="16" spans="1:11">
      <c r="A16" s="1649"/>
      <c r="B16" s="1651"/>
      <c r="C16" s="1659"/>
      <c r="D16" s="1651"/>
      <c r="E16" s="1659" t="s">
        <v>168</v>
      </c>
      <c r="F16" s="1651"/>
      <c r="G16" s="1659"/>
      <c r="H16" s="1651"/>
      <c r="I16" s="2834" t="s">
        <v>148</v>
      </c>
      <c r="J16" s="2834"/>
      <c r="K16" s="1650"/>
    </row>
    <row r="17" spans="1:11">
      <c r="A17" s="1649"/>
      <c r="B17" s="1651"/>
      <c r="C17" s="1651"/>
      <c r="D17" s="1651"/>
      <c r="E17" s="1651"/>
      <c r="F17" s="1651"/>
      <c r="G17" s="1651"/>
      <c r="H17" s="1651"/>
      <c r="I17" s="1652"/>
      <c r="J17" s="1652"/>
      <c r="K17" s="1650"/>
    </row>
    <row r="18" spans="1:11">
      <c r="A18" s="1649"/>
      <c r="B18" s="1651"/>
      <c r="C18" s="1659"/>
      <c r="D18" s="1651"/>
      <c r="E18" s="1659" t="s">
        <v>168</v>
      </c>
      <c r="F18" s="1651"/>
      <c r="G18" s="1659"/>
      <c r="H18" s="1651"/>
      <c r="I18" s="2834" t="s">
        <v>149</v>
      </c>
      <c r="J18" s="2834"/>
      <c r="K18" s="1650"/>
    </row>
    <row r="19" spans="1:11">
      <c r="A19" s="1649"/>
      <c r="B19" s="1651"/>
      <c r="C19" s="1651"/>
      <c r="D19" s="1651"/>
      <c r="E19" s="1651"/>
      <c r="F19" s="1651"/>
      <c r="G19" s="1651"/>
      <c r="H19" s="1651"/>
      <c r="I19" s="1652"/>
      <c r="J19" s="1652"/>
      <c r="K19" s="1650"/>
    </row>
    <row r="20" spans="1:11">
      <c r="A20" s="1649"/>
      <c r="B20" s="1651"/>
      <c r="C20" s="1659"/>
      <c r="D20" s="1651"/>
      <c r="E20" s="1659" t="s">
        <v>168</v>
      </c>
      <c r="F20" s="1651"/>
      <c r="G20" s="1659"/>
      <c r="H20" s="1651"/>
      <c r="I20" s="2834" t="s">
        <v>150</v>
      </c>
      <c r="J20" s="2834"/>
      <c r="K20" s="1650"/>
    </row>
    <row r="21" spans="1:11">
      <c r="A21" s="1649"/>
      <c r="B21" s="1651"/>
      <c r="C21" s="1651"/>
      <c r="D21" s="1651"/>
      <c r="E21" s="1651"/>
      <c r="F21" s="1651"/>
      <c r="G21" s="1651"/>
      <c r="H21" s="1651"/>
      <c r="I21" s="1652"/>
      <c r="J21" s="1652"/>
      <c r="K21" s="1650"/>
    </row>
    <row r="22" spans="1:11">
      <c r="A22" s="1649"/>
      <c r="B22" s="1651"/>
      <c r="C22" s="1659"/>
      <c r="D22" s="1651"/>
      <c r="E22" s="1659" t="s">
        <v>168</v>
      </c>
      <c r="F22" s="1651"/>
      <c r="G22" s="1659"/>
      <c r="H22" s="1651"/>
      <c r="I22" s="2834" t="s">
        <v>151</v>
      </c>
      <c r="J22" s="2834"/>
      <c r="K22" s="1650"/>
    </row>
    <row r="23" spans="1:11">
      <c r="A23" s="1649"/>
      <c r="B23" s="1651"/>
      <c r="C23" s="1651"/>
      <c r="D23" s="1651"/>
      <c r="E23" s="1651"/>
      <c r="F23" s="1651"/>
      <c r="G23" s="1651"/>
      <c r="H23" s="1651"/>
      <c r="I23" s="1652"/>
      <c r="J23" s="1652"/>
      <c r="K23" s="1650"/>
    </row>
    <row r="24" spans="1:11" ht="42.75" customHeight="1">
      <c r="A24" s="1649"/>
      <c r="B24" s="2832" t="s">
        <v>152</v>
      </c>
      <c r="C24" s="2832"/>
      <c r="D24" s="2832"/>
      <c r="E24" s="2832"/>
      <c r="F24" s="2832"/>
      <c r="G24" s="2832"/>
      <c r="H24" s="2832"/>
      <c r="I24" s="2832"/>
      <c r="J24" s="2832"/>
      <c r="K24" s="1650"/>
    </row>
    <row r="25" spans="1:11">
      <c r="A25" s="1649"/>
      <c r="B25" s="1651"/>
      <c r="C25" s="1651"/>
      <c r="D25" s="1651"/>
      <c r="E25" s="1651"/>
      <c r="F25" s="1651"/>
      <c r="G25" s="1651"/>
      <c r="H25" s="1651"/>
      <c r="I25" s="1652"/>
      <c r="J25" s="1652"/>
      <c r="K25" s="1650"/>
    </row>
    <row r="26" spans="1:11">
      <c r="A26" s="1649"/>
      <c r="B26" s="1651" t="s">
        <v>153</v>
      </c>
      <c r="C26" s="1651"/>
      <c r="D26" s="1651"/>
      <c r="E26" s="1651"/>
      <c r="F26" s="1651"/>
      <c r="G26" s="1651"/>
      <c r="H26" s="1651"/>
      <c r="I26" s="1652"/>
      <c r="J26" s="1652"/>
      <c r="K26" s="1650"/>
    </row>
    <row r="27" spans="1:11">
      <c r="A27" s="1649"/>
      <c r="B27" s="1651"/>
      <c r="C27" s="1651"/>
      <c r="D27" s="1651"/>
      <c r="E27" s="1651"/>
      <c r="F27" s="1651"/>
      <c r="G27" s="1651"/>
      <c r="H27" s="1651"/>
      <c r="I27" s="1652"/>
      <c r="J27" s="1652"/>
      <c r="K27" s="1650"/>
    </row>
    <row r="28" spans="1:11">
      <c r="A28" s="1649"/>
      <c r="B28" s="1651"/>
      <c r="C28" s="1651" t="s">
        <v>145</v>
      </c>
      <c r="D28" s="1651"/>
      <c r="E28" s="1651" t="s">
        <v>146</v>
      </c>
      <c r="F28" s="1651"/>
      <c r="G28" s="1651" t="s">
        <v>147</v>
      </c>
      <c r="H28" s="1651"/>
      <c r="I28" s="1652"/>
      <c r="J28" s="1652"/>
      <c r="K28" s="1650"/>
    </row>
    <row r="29" spans="1:11">
      <c r="A29" s="1649"/>
      <c r="B29" s="1651"/>
      <c r="C29" s="1651"/>
      <c r="D29" s="1651"/>
      <c r="E29" s="1651"/>
      <c r="F29" s="1651"/>
      <c r="G29" s="1651"/>
      <c r="H29" s="1651"/>
      <c r="I29" s="1652"/>
      <c r="J29" s="1652"/>
      <c r="K29" s="1650"/>
    </row>
    <row r="30" spans="1:11" ht="12.75" customHeight="1">
      <c r="A30" s="1649"/>
      <c r="B30" s="1651"/>
      <c r="C30" s="1659"/>
      <c r="D30" s="1651"/>
      <c r="E30" s="1659" t="s">
        <v>168</v>
      </c>
      <c r="F30" s="1651"/>
      <c r="G30" s="1659"/>
      <c r="H30" s="1651"/>
      <c r="I30" s="2834" t="s">
        <v>154</v>
      </c>
      <c r="J30" s="2834"/>
      <c r="K30" s="1650"/>
    </row>
    <row r="31" spans="1:11">
      <c r="A31" s="1649"/>
      <c r="B31" s="1651"/>
      <c r="C31" s="1651"/>
      <c r="D31" s="1651"/>
      <c r="E31" s="1651"/>
      <c r="F31" s="1651"/>
      <c r="G31" s="1651"/>
      <c r="H31" s="1651"/>
      <c r="I31" s="1660"/>
      <c r="J31" s="1661"/>
      <c r="K31" s="1650"/>
    </row>
    <row r="32" spans="1:11">
      <c r="A32" s="1649"/>
      <c r="B32" s="1651"/>
      <c r="C32" s="1659"/>
      <c r="D32" s="1651"/>
      <c r="E32" s="1659" t="s">
        <v>168</v>
      </c>
      <c r="F32" s="1651"/>
      <c r="G32" s="1659"/>
      <c r="H32" s="1651"/>
      <c r="I32" s="2834" t="s">
        <v>155</v>
      </c>
      <c r="J32" s="2834"/>
      <c r="K32" s="1650"/>
    </row>
    <row r="33" spans="1:11">
      <c r="A33" s="1649"/>
      <c r="B33" s="1651"/>
      <c r="C33" s="1651"/>
      <c r="D33" s="1651"/>
      <c r="E33" s="1651"/>
      <c r="F33" s="1651"/>
      <c r="G33" s="1651"/>
      <c r="H33" s="1651"/>
      <c r="I33" s="1652"/>
      <c r="J33" s="1652"/>
      <c r="K33" s="1650"/>
    </row>
    <row r="34" spans="1:11" ht="12.75" customHeight="1">
      <c r="A34" s="1649"/>
      <c r="B34" s="1651"/>
      <c r="C34" s="1659"/>
      <c r="D34" s="1651"/>
      <c r="E34" s="1659" t="s">
        <v>168</v>
      </c>
      <c r="F34" s="1651"/>
      <c r="G34" s="1659"/>
      <c r="H34" s="1651"/>
      <c r="I34" s="2834" t="s">
        <v>156</v>
      </c>
      <c r="J34" s="2834"/>
      <c r="K34" s="1650"/>
    </row>
    <row r="35" spans="1:11">
      <c r="A35" s="1649"/>
      <c r="B35" s="1651"/>
      <c r="C35" s="1651"/>
      <c r="D35" s="1651"/>
      <c r="E35" s="1651"/>
      <c r="F35" s="1651"/>
      <c r="G35" s="1651"/>
      <c r="H35" s="1651"/>
      <c r="I35" s="1652"/>
      <c r="J35" s="1652"/>
      <c r="K35" s="1650"/>
    </row>
    <row r="36" spans="1:11" ht="12.75" customHeight="1">
      <c r="A36" s="1649"/>
      <c r="B36" s="1651"/>
      <c r="C36" s="1659"/>
      <c r="D36" s="1651"/>
      <c r="E36" s="1659" t="s">
        <v>168</v>
      </c>
      <c r="F36" s="1651"/>
      <c r="G36" s="1659"/>
      <c r="H36" s="1651"/>
      <c r="I36" s="2834" t="s">
        <v>157</v>
      </c>
      <c r="J36" s="2834"/>
      <c r="K36" s="1650"/>
    </row>
    <row r="37" spans="1:11">
      <c r="A37" s="1649"/>
      <c r="B37" s="1651"/>
      <c r="C37" s="1651"/>
      <c r="D37" s="1651"/>
      <c r="E37" s="1651"/>
      <c r="F37" s="1651"/>
      <c r="G37" s="1651"/>
      <c r="H37" s="1651"/>
      <c r="I37" s="1652"/>
      <c r="J37" s="1652"/>
      <c r="K37" s="1650"/>
    </row>
    <row r="38" spans="1:11">
      <c r="A38" s="1649"/>
      <c r="B38" s="1651" t="s">
        <v>158</v>
      </c>
      <c r="C38" s="1651"/>
      <c r="D38" s="1651"/>
      <c r="E38" s="1651"/>
      <c r="F38" s="1651"/>
      <c r="G38" s="1651"/>
      <c r="H38" s="1651"/>
      <c r="I38" s="1652"/>
      <c r="J38" s="1652"/>
      <c r="K38" s="1650"/>
    </row>
    <row r="39" spans="1:11">
      <c r="A39" s="1649"/>
      <c r="B39" s="1651"/>
      <c r="C39" s="1651"/>
      <c r="D39" s="1651"/>
      <c r="E39" s="1651"/>
      <c r="F39" s="1651"/>
      <c r="G39" s="1651"/>
      <c r="H39" s="1651"/>
      <c r="I39" s="1652"/>
      <c r="J39" s="1652"/>
      <c r="K39" s="1650"/>
    </row>
    <row r="40" spans="1:11">
      <c r="A40" s="1649"/>
      <c r="B40" s="1651"/>
      <c r="C40" s="1651" t="s">
        <v>145</v>
      </c>
      <c r="D40" s="1651"/>
      <c r="E40" s="1651" t="s">
        <v>146</v>
      </c>
      <c r="F40" s="1651"/>
      <c r="G40" s="1651" t="s">
        <v>147</v>
      </c>
      <c r="H40" s="1651"/>
      <c r="I40" s="1652"/>
      <c r="J40" s="1652"/>
      <c r="K40" s="1650"/>
    </row>
    <row r="41" spans="1:11">
      <c r="A41" s="1649"/>
      <c r="B41" s="1651"/>
      <c r="C41" s="1651"/>
      <c r="D41" s="1651"/>
      <c r="E41" s="1651"/>
      <c r="F41" s="1651"/>
      <c r="G41" s="1651"/>
      <c r="H41" s="1651"/>
      <c r="I41" s="1652"/>
      <c r="J41" s="1652"/>
      <c r="K41" s="1650"/>
    </row>
    <row r="42" spans="1:11" ht="12.75" customHeight="1">
      <c r="A42" s="1649"/>
      <c r="B42" s="1651"/>
      <c r="C42" s="1659" t="s">
        <v>168</v>
      </c>
      <c r="D42" s="1651"/>
      <c r="E42" s="1659"/>
      <c r="F42" s="1651"/>
      <c r="G42" s="1659"/>
      <c r="H42" s="1651"/>
      <c r="I42" s="2832" t="s">
        <v>159</v>
      </c>
      <c r="J42" s="2832"/>
      <c r="K42" s="1650"/>
    </row>
    <row r="43" spans="1:11">
      <c r="A43" s="1649"/>
      <c r="B43" s="1651"/>
      <c r="C43" s="1651"/>
      <c r="D43" s="1651"/>
      <c r="E43" s="1651"/>
      <c r="F43" s="1651"/>
      <c r="G43" s="1651"/>
      <c r="H43" s="1651"/>
      <c r="I43" s="2832"/>
      <c r="J43" s="2832"/>
      <c r="K43" s="1650"/>
    </row>
    <row r="44" spans="1:11">
      <c r="A44" s="1649"/>
      <c r="B44" s="1651"/>
      <c r="C44" s="1651"/>
      <c r="D44" s="1651"/>
      <c r="E44" s="1651"/>
      <c r="F44" s="1651"/>
      <c r="G44" s="1651"/>
      <c r="H44" s="1651"/>
      <c r="I44" s="1652"/>
      <c r="J44" s="1652"/>
      <c r="K44" s="1650"/>
    </row>
    <row r="45" spans="1:11">
      <c r="A45" s="1649"/>
      <c r="B45" s="1651"/>
      <c r="C45" s="1659"/>
      <c r="D45" s="1651"/>
      <c r="E45" s="1659" t="s">
        <v>168</v>
      </c>
      <c r="F45" s="1651"/>
      <c r="G45" s="1659"/>
      <c r="H45" s="1651"/>
      <c r="I45" s="2834" t="s">
        <v>160</v>
      </c>
      <c r="J45" s="2834"/>
      <c r="K45" s="1650"/>
    </row>
    <row r="46" spans="1:11">
      <c r="A46" s="1649"/>
      <c r="B46" s="1651"/>
      <c r="C46" s="1651"/>
      <c r="D46" s="1651"/>
      <c r="E46" s="1651"/>
      <c r="F46" s="1651"/>
      <c r="G46" s="1651"/>
      <c r="H46" s="1651"/>
      <c r="I46" s="1652"/>
      <c r="J46" s="1652"/>
      <c r="K46" s="1650"/>
    </row>
    <row r="47" spans="1:11" ht="12.75" customHeight="1">
      <c r="A47" s="1649"/>
      <c r="B47" s="1651"/>
      <c r="C47" s="1659"/>
      <c r="D47" s="1651"/>
      <c r="E47" s="1659" t="s">
        <v>168</v>
      </c>
      <c r="F47" s="1651"/>
      <c r="G47" s="1659"/>
      <c r="H47" s="1651"/>
      <c r="I47" s="2832" t="s">
        <v>161</v>
      </c>
      <c r="J47" s="2832"/>
      <c r="K47" s="1650"/>
    </row>
    <row r="48" spans="1:11" ht="12.75" customHeight="1">
      <c r="A48" s="1649"/>
      <c r="B48" s="1651"/>
      <c r="C48" s="1651"/>
      <c r="D48" s="1651"/>
      <c r="E48" s="1651"/>
      <c r="F48" s="1651"/>
      <c r="G48" s="1651"/>
      <c r="H48" s="1651"/>
      <c r="I48" s="2832"/>
      <c r="J48" s="2832"/>
      <c r="K48" s="1650"/>
    </row>
    <row r="49" spans="1:11">
      <c r="A49" s="1649"/>
      <c r="B49" s="1651"/>
      <c r="C49" s="1651"/>
      <c r="D49" s="1651"/>
      <c r="E49" s="1651"/>
      <c r="F49" s="1651"/>
      <c r="G49" s="1651"/>
      <c r="H49" s="1651"/>
      <c r="I49" s="1652"/>
      <c r="J49" s="1652"/>
      <c r="K49" s="1650"/>
    </row>
    <row r="50" spans="1:11" ht="12.75" customHeight="1">
      <c r="A50" s="1649"/>
      <c r="B50" s="1651"/>
      <c r="C50" s="1659"/>
      <c r="D50" s="1651"/>
      <c r="E50" s="1659"/>
      <c r="F50" s="1651"/>
      <c r="G50" s="1659" t="s">
        <v>168</v>
      </c>
      <c r="H50" s="1651"/>
      <c r="I50" s="2832" t="s">
        <v>162</v>
      </c>
      <c r="J50" s="2832"/>
      <c r="K50" s="1650"/>
    </row>
    <row r="51" spans="1:11" ht="12.75" customHeight="1">
      <c r="A51" s="1649"/>
      <c r="B51" s="1651"/>
      <c r="C51" s="1651"/>
      <c r="D51" s="1651"/>
      <c r="E51" s="1651"/>
      <c r="F51" s="1651"/>
      <c r="G51" s="1651"/>
      <c r="H51" s="1651"/>
      <c r="I51" s="2832"/>
      <c r="J51" s="2832"/>
      <c r="K51" s="1650"/>
    </row>
    <row r="52" spans="1:11" ht="12.75" customHeight="1">
      <c r="A52" s="1649"/>
      <c r="B52" s="1651"/>
      <c r="C52" s="1651"/>
      <c r="D52" s="1651"/>
      <c r="E52" s="1651"/>
      <c r="F52" s="1651"/>
      <c r="G52" s="1651"/>
      <c r="H52" s="1651"/>
      <c r="I52" s="2832"/>
      <c r="J52" s="2832"/>
      <c r="K52" s="1650"/>
    </row>
    <row r="53" spans="1:11">
      <c r="A53" s="1649"/>
      <c r="B53" s="1651"/>
      <c r="C53" s="1651"/>
      <c r="D53" s="1651"/>
      <c r="E53" s="1651"/>
      <c r="F53" s="1651"/>
      <c r="G53" s="1651"/>
      <c r="H53" s="1651"/>
      <c r="I53" s="1652"/>
      <c r="J53" s="1652"/>
      <c r="K53" s="1650"/>
    </row>
    <row r="54" spans="1:11">
      <c r="A54" s="1649"/>
      <c r="B54" s="1651" t="s">
        <v>408</v>
      </c>
      <c r="C54" s="1651"/>
      <c r="D54" s="1651"/>
      <c r="E54" s="1651"/>
      <c r="F54" s="1651"/>
      <c r="G54" s="1651"/>
      <c r="H54" s="1651"/>
      <c r="I54" s="1652"/>
      <c r="J54" s="1652"/>
      <c r="K54" s="1650"/>
    </row>
    <row r="55" spans="1:11">
      <c r="A55" s="1649"/>
      <c r="B55" s="1651"/>
      <c r="C55" s="1651"/>
      <c r="D55" s="1651"/>
      <c r="E55" s="1651"/>
      <c r="F55" s="1651"/>
      <c r="G55" s="1651"/>
      <c r="H55" s="1651"/>
      <c r="I55" s="1652"/>
      <c r="J55" s="1652"/>
      <c r="K55" s="1650"/>
    </row>
    <row r="56" spans="1:11">
      <c r="A56" s="1649"/>
      <c r="B56" s="1651"/>
      <c r="C56" s="1651" t="s">
        <v>145</v>
      </c>
      <c r="D56" s="1651"/>
      <c r="E56" s="1651" t="s">
        <v>146</v>
      </c>
      <c r="F56" s="1651"/>
      <c r="G56" s="1651" t="s">
        <v>147</v>
      </c>
      <c r="H56" s="1651"/>
      <c r="I56" s="1652"/>
      <c r="J56" s="1652"/>
      <c r="K56" s="1650"/>
    </row>
    <row r="57" spans="1:11">
      <c r="A57" s="1649"/>
      <c r="B57" s="1651"/>
      <c r="C57" s="1651"/>
      <c r="D57" s="1651"/>
      <c r="E57" s="1651"/>
      <c r="F57" s="1651"/>
      <c r="G57" s="1651"/>
      <c r="H57" s="1651"/>
      <c r="I57" s="1652"/>
      <c r="J57" s="1652"/>
      <c r="K57" s="1650"/>
    </row>
    <row r="58" spans="1:11">
      <c r="A58" s="1649"/>
      <c r="B58" s="1651"/>
      <c r="C58" s="1659"/>
      <c r="D58" s="1651"/>
      <c r="E58" s="1659" t="s">
        <v>168</v>
      </c>
      <c r="F58" s="1651"/>
      <c r="G58" s="1659"/>
      <c r="H58" s="1651"/>
      <c r="I58" s="2834" t="s">
        <v>409</v>
      </c>
      <c r="J58" s="2834"/>
      <c r="K58" s="1650"/>
    </row>
    <row r="59" spans="1:11">
      <c r="A59" s="1649"/>
      <c r="B59" s="1651"/>
      <c r="C59" s="1651"/>
      <c r="D59" s="1651"/>
      <c r="E59" s="1651"/>
      <c r="F59" s="1651"/>
      <c r="G59" s="1651"/>
      <c r="H59" s="1651"/>
      <c r="I59" s="1662"/>
      <c r="J59" s="1662"/>
      <c r="K59" s="1650"/>
    </row>
    <row r="60" spans="1:11">
      <c r="A60" s="1649"/>
      <c r="B60" s="1651"/>
      <c r="C60" s="1659"/>
      <c r="D60" s="1651"/>
      <c r="E60" s="1659" t="s">
        <v>168</v>
      </c>
      <c r="F60" s="1651"/>
      <c r="G60" s="1659"/>
      <c r="H60" s="1651"/>
      <c r="I60" s="2834" t="s">
        <v>410</v>
      </c>
      <c r="J60" s="2834"/>
      <c r="K60" s="1650"/>
    </row>
    <row r="61" spans="1:11">
      <c r="A61" s="1649"/>
      <c r="B61" s="1651"/>
      <c r="C61" s="1651"/>
      <c r="D61" s="1651"/>
      <c r="E61" s="1651"/>
      <c r="F61" s="1651"/>
      <c r="G61" s="1651"/>
      <c r="H61" s="1651"/>
      <c r="I61" s="1657"/>
      <c r="J61" s="1657"/>
      <c r="K61" s="1650"/>
    </row>
    <row r="62" spans="1:11" ht="12.75" customHeight="1">
      <c r="A62" s="1649"/>
      <c r="B62" s="1651"/>
      <c r="C62" s="1659"/>
      <c r="D62" s="1651"/>
      <c r="E62" s="1659" t="s">
        <v>168</v>
      </c>
      <c r="F62" s="1651"/>
      <c r="G62" s="1659"/>
      <c r="H62" s="1651"/>
      <c r="I62" s="2832" t="s">
        <v>411</v>
      </c>
      <c r="J62" s="2832"/>
      <c r="K62" s="1650"/>
    </row>
    <row r="63" spans="1:11">
      <c r="A63" s="1649"/>
      <c r="B63" s="1651"/>
      <c r="C63" s="1651"/>
      <c r="D63" s="1651"/>
      <c r="E63" s="1651"/>
      <c r="F63" s="1651"/>
      <c r="G63" s="1651"/>
      <c r="H63" s="1651"/>
      <c r="I63" s="2832"/>
      <c r="J63" s="2832"/>
      <c r="K63" s="1650"/>
    </row>
    <row r="64" spans="1:11">
      <c r="A64" s="1649"/>
      <c r="B64" s="1651"/>
      <c r="C64" s="1651"/>
      <c r="D64" s="1651"/>
      <c r="E64" s="1651"/>
      <c r="F64" s="1651"/>
      <c r="G64" s="1651"/>
      <c r="H64" s="1651"/>
      <c r="I64" s="2832"/>
      <c r="J64" s="2832"/>
      <c r="K64" s="1650"/>
    </row>
    <row r="65" spans="1:11">
      <c r="A65" s="1649"/>
      <c r="B65" s="1651"/>
      <c r="C65" s="1651"/>
      <c r="D65" s="1651"/>
      <c r="E65" s="1651"/>
      <c r="F65" s="1651"/>
      <c r="G65" s="1651"/>
      <c r="H65" s="1651"/>
      <c r="I65" s="1661"/>
      <c r="J65" s="1661"/>
      <c r="K65" s="1650"/>
    </row>
    <row r="66" spans="1:11">
      <c r="A66" s="1649"/>
      <c r="B66" s="1651"/>
      <c r="C66" s="1659"/>
      <c r="D66" s="1651"/>
      <c r="E66" s="1659"/>
      <c r="F66" s="1651"/>
      <c r="G66" s="1659" t="s">
        <v>168</v>
      </c>
      <c r="H66" s="1651"/>
      <c r="I66" s="2834" t="s">
        <v>412</v>
      </c>
      <c r="J66" s="2834"/>
      <c r="K66" s="1650"/>
    </row>
    <row r="67" spans="1:11">
      <c r="A67" s="1649"/>
      <c r="B67" s="1651"/>
      <c r="C67" s="1651"/>
      <c r="D67" s="1651"/>
      <c r="E67" s="1651"/>
      <c r="F67" s="1651"/>
      <c r="G67" s="1651"/>
      <c r="H67" s="1651"/>
      <c r="I67" s="2834"/>
      <c r="J67" s="2834"/>
      <c r="K67" s="1650"/>
    </row>
    <row r="68" spans="1:11">
      <c r="A68" s="1649"/>
      <c r="B68" s="1651" t="s">
        <v>413</v>
      </c>
      <c r="C68" s="1651"/>
      <c r="D68" s="1651"/>
      <c r="E68" s="1651"/>
      <c r="F68" s="1651"/>
      <c r="G68" s="1651"/>
      <c r="H68" s="1651"/>
      <c r="I68" s="1652"/>
      <c r="J68" s="1652"/>
      <c r="K68" s="1650"/>
    </row>
    <row r="69" spans="1:11">
      <c r="A69" s="1649"/>
      <c r="B69" s="1651"/>
      <c r="C69" s="1651"/>
      <c r="D69" s="1651"/>
      <c r="E69" s="1651"/>
      <c r="F69" s="1651"/>
      <c r="G69" s="1651"/>
      <c r="H69" s="1651"/>
      <c r="I69" s="1652"/>
      <c r="J69" s="1652"/>
      <c r="K69" s="1650"/>
    </row>
    <row r="70" spans="1:11">
      <c r="A70" s="1649"/>
      <c r="B70" s="1651"/>
      <c r="C70" s="1651" t="s">
        <v>145</v>
      </c>
      <c r="D70" s="1651"/>
      <c r="E70" s="1651" t="s">
        <v>146</v>
      </c>
      <c r="F70" s="1651"/>
      <c r="G70" s="1651" t="s">
        <v>147</v>
      </c>
      <c r="H70" s="1651"/>
      <c r="I70" s="1652"/>
      <c r="J70" s="1652"/>
      <c r="K70" s="1650"/>
    </row>
    <row r="71" spans="1:11">
      <c r="A71" s="1649"/>
      <c r="B71" s="1651"/>
      <c r="C71" s="1651"/>
      <c r="D71" s="1651"/>
      <c r="E71" s="1651"/>
      <c r="F71" s="1651"/>
      <c r="G71" s="1651"/>
      <c r="H71" s="1651"/>
      <c r="I71" s="1652"/>
      <c r="J71" s="1652"/>
      <c r="K71" s="1650"/>
    </row>
    <row r="72" spans="1:11" ht="12.75" customHeight="1">
      <c r="A72" s="1649"/>
      <c r="B72" s="1651"/>
      <c r="C72" s="1659"/>
      <c r="D72" s="1651"/>
      <c r="E72" s="1659"/>
      <c r="F72" s="1651"/>
      <c r="G72" s="1659" t="s">
        <v>168</v>
      </c>
      <c r="H72" s="1651"/>
      <c r="I72" s="2834" t="s">
        <v>164</v>
      </c>
      <c r="J72" s="2834"/>
      <c r="K72" s="1650"/>
    </row>
    <row r="73" spans="1:11" ht="12.75" customHeight="1">
      <c r="A73" s="1649"/>
      <c r="B73" s="1651"/>
      <c r="C73" s="1651"/>
      <c r="D73" s="1651"/>
      <c r="E73" s="1651"/>
      <c r="F73" s="1651"/>
      <c r="G73" s="1651"/>
      <c r="H73" s="1651"/>
      <c r="I73" s="1657"/>
      <c r="J73" s="1657"/>
      <c r="K73" s="1650"/>
    </row>
    <row r="74" spans="1:11">
      <c r="A74" s="1649"/>
      <c r="B74" s="1651"/>
      <c r="C74" s="1659"/>
      <c r="D74" s="1651"/>
      <c r="E74" s="1659"/>
      <c r="F74" s="1651"/>
      <c r="G74" s="1659" t="s">
        <v>168</v>
      </c>
      <c r="H74" s="1651"/>
      <c r="I74" s="2834" t="s">
        <v>165</v>
      </c>
      <c r="J74" s="2834"/>
      <c r="K74" s="1650"/>
    </row>
    <row r="75" spans="1:11" ht="12.75" customHeight="1">
      <c r="A75" s="1649"/>
      <c r="B75" s="1651"/>
      <c r="C75" s="1651"/>
      <c r="D75" s="1651"/>
      <c r="E75" s="1651"/>
      <c r="F75" s="1651"/>
      <c r="G75" s="1651"/>
      <c r="H75" s="1651"/>
      <c r="I75" s="1652"/>
      <c r="J75" s="1652"/>
      <c r="K75" s="1650"/>
    </row>
    <row r="76" spans="1:11" ht="12.75" customHeight="1">
      <c r="A76" s="1649"/>
      <c r="B76" s="1651"/>
      <c r="C76" s="1659"/>
      <c r="D76" s="1651"/>
      <c r="E76" s="1659"/>
      <c r="F76" s="1651"/>
      <c r="G76" s="1659" t="s">
        <v>168</v>
      </c>
      <c r="H76" s="1651"/>
      <c r="I76" s="2832" t="s">
        <v>166</v>
      </c>
      <c r="J76" s="2832"/>
      <c r="K76" s="1650"/>
    </row>
    <row r="77" spans="1:11" ht="12.75" customHeight="1">
      <c r="A77" s="1649"/>
      <c r="B77" s="1651"/>
      <c r="C77" s="1651"/>
      <c r="D77" s="1651"/>
      <c r="E77" s="1651"/>
      <c r="F77" s="1651"/>
      <c r="G77" s="1651"/>
      <c r="H77" s="1651"/>
      <c r="I77" s="2832"/>
      <c r="J77" s="2832"/>
      <c r="K77" s="1650"/>
    </row>
    <row r="78" spans="1:11" ht="12.75" customHeight="1">
      <c r="A78" s="1649"/>
      <c r="B78" s="1651"/>
      <c r="C78" s="1651"/>
      <c r="D78" s="1651"/>
      <c r="E78" s="1651"/>
      <c r="F78" s="1651"/>
      <c r="G78" s="1651"/>
      <c r="H78" s="1651"/>
      <c r="I78" s="2832"/>
      <c r="J78" s="2832"/>
      <c r="K78" s="1650"/>
    </row>
    <row r="79" spans="1:11" ht="5.25" customHeight="1">
      <c r="A79" s="1649"/>
      <c r="B79" s="1651"/>
      <c r="C79" s="1651"/>
      <c r="D79" s="1651"/>
      <c r="E79" s="1651"/>
      <c r="F79" s="1651"/>
      <c r="G79" s="1651"/>
      <c r="H79" s="1651"/>
      <c r="I79" s="1652"/>
      <c r="J79" s="1652"/>
      <c r="K79" s="1650"/>
    </row>
    <row r="80" spans="1:11" ht="12.75" customHeight="1">
      <c r="A80" s="1649"/>
      <c r="B80" s="1651"/>
      <c r="C80" s="1659"/>
      <c r="D80" s="1651"/>
      <c r="E80" s="1659" t="s">
        <v>168</v>
      </c>
      <c r="F80" s="1651"/>
      <c r="G80" s="1659"/>
      <c r="H80" s="1651"/>
      <c r="I80" s="2834" t="s">
        <v>167</v>
      </c>
      <c r="J80" s="2834"/>
      <c r="K80" s="1650"/>
    </row>
    <row r="81" spans="1:11">
      <c r="A81" s="1649"/>
      <c r="B81" s="1651"/>
      <c r="C81" s="1651"/>
      <c r="D81" s="1651"/>
      <c r="E81" s="1651"/>
      <c r="F81" s="1651"/>
      <c r="G81" s="1651"/>
      <c r="H81" s="1651"/>
      <c r="I81" s="1660"/>
      <c r="J81" s="1661"/>
      <c r="K81" s="1650"/>
    </row>
    <row r="82" spans="1:11">
      <c r="A82" s="1649"/>
      <c r="B82" s="1651"/>
      <c r="C82" s="1651"/>
      <c r="D82" s="1651"/>
      <c r="E82" s="1651"/>
      <c r="F82" s="1651"/>
      <c r="G82" s="1651"/>
      <c r="H82" s="1651"/>
      <c r="I82" s="1661"/>
      <c r="J82" s="1661"/>
      <c r="K82" s="1650"/>
    </row>
    <row r="83" spans="1:11">
      <c r="A83" s="1649"/>
      <c r="B83" s="1651"/>
      <c r="C83" s="1651"/>
      <c r="D83" s="1651"/>
      <c r="E83" s="1651"/>
      <c r="F83" s="1651"/>
      <c r="G83" s="1651"/>
      <c r="H83" s="1651"/>
      <c r="I83" s="1661"/>
      <c r="J83" s="1661"/>
      <c r="K83" s="1650"/>
    </row>
    <row r="84" spans="1:11">
      <c r="A84" s="1649"/>
      <c r="B84" s="1651"/>
      <c r="C84" s="1651"/>
      <c r="D84" s="1651"/>
      <c r="E84" s="1651"/>
      <c r="F84" s="1651"/>
      <c r="G84" s="1651"/>
      <c r="H84" s="1651"/>
      <c r="I84" s="1661"/>
      <c r="J84" s="1661"/>
      <c r="K84" s="1650"/>
    </row>
    <row r="85" spans="1:11">
      <c r="A85" s="1663"/>
      <c r="B85" s="1664"/>
      <c r="C85" s="1664"/>
      <c r="D85" s="1664"/>
      <c r="E85" s="1664"/>
      <c r="F85" s="1664"/>
      <c r="G85" s="1664"/>
      <c r="H85" s="1664"/>
      <c r="I85" s="1665"/>
      <c r="J85" s="1666"/>
      <c r="K85" s="1667"/>
    </row>
    <row r="86" spans="1:11">
      <c r="A86" s="1668"/>
      <c r="B86" s="1651"/>
      <c r="C86" s="1651"/>
      <c r="D86" s="1651"/>
      <c r="E86" s="1651"/>
      <c r="F86" s="1651"/>
      <c r="G86" s="1651"/>
      <c r="H86" s="1651"/>
      <c r="I86" s="1661"/>
      <c r="J86" s="1660"/>
      <c r="K86" s="1669"/>
    </row>
    <row r="87" spans="1:11">
      <c r="A87" s="1670"/>
      <c r="B87" s="1671"/>
      <c r="C87" s="1671"/>
      <c r="D87" s="1671"/>
      <c r="E87" s="1671"/>
      <c r="F87" s="1671"/>
      <c r="G87" s="1671"/>
      <c r="H87" s="1671"/>
      <c r="I87" s="1672"/>
      <c r="J87" s="1673"/>
      <c r="K87" s="1674"/>
    </row>
    <row r="88" spans="1:11">
      <c r="A88" s="1651"/>
      <c r="B88" s="1651"/>
      <c r="C88" s="1651"/>
      <c r="D88" s="1651"/>
      <c r="E88" s="1651"/>
      <c r="F88" s="1651"/>
      <c r="G88" s="1651"/>
      <c r="H88" s="1651"/>
      <c r="I88" s="1652"/>
      <c r="J88" s="1652"/>
    </row>
    <row r="89" spans="1:11">
      <c r="A89" s="1651"/>
      <c r="B89" s="1651"/>
      <c r="C89" s="1651"/>
      <c r="D89" s="1651"/>
      <c r="E89" s="1651"/>
      <c r="F89" s="1651"/>
      <c r="G89" s="1651"/>
      <c r="H89" s="1651"/>
      <c r="I89" s="1652"/>
      <c r="J89" s="1652"/>
    </row>
    <row r="90" spans="1:11">
      <c r="A90" s="1651"/>
      <c r="B90" s="1651"/>
      <c r="C90" s="1651"/>
      <c r="D90" s="1651"/>
      <c r="E90" s="1651"/>
      <c r="F90" s="1651"/>
      <c r="G90" s="1651"/>
      <c r="H90" s="1651"/>
      <c r="I90" s="1652"/>
      <c r="J90" s="1652"/>
    </row>
    <row r="91" spans="1:11">
      <c r="A91" s="1651"/>
      <c r="B91" s="1651"/>
      <c r="C91" s="1651"/>
      <c r="D91" s="1651"/>
      <c r="E91" s="1651"/>
      <c r="F91" s="1651"/>
      <c r="G91" s="1651"/>
      <c r="H91" s="1651"/>
      <c r="I91" s="1652"/>
      <c r="J91" s="1652"/>
    </row>
    <row r="92" spans="1:11">
      <c r="A92" s="1651"/>
      <c r="B92" s="1651"/>
      <c r="C92" s="1651"/>
      <c r="D92" s="1651"/>
      <c r="E92" s="1651"/>
      <c r="F92" s="1651"/>
      <c r="G92" s="1651"/>
      <c r="H92" s="1651"/>
      <c r="I92" s="1652"/>
      <c r="J92" s="1652"/>
    </row>
    <row r="93" spans="1:11">
      <c r="A93" s="1651"/>
      <c r="B93" s="1651"/>
      <c r="C93" s="1651"/>
      <c r="D93" s="1651"/>
      <c r="E93" s="1651"/>
      <c r="F93" s="1651"/>
      <c r="G93" s="1651"/>
      <c r="H93" s="1651"/>
      <c r="I93" s="1652"/>
      <c r="J93" s="1652"/>
    </row>
    <row r="94" spans="1:11">
      <c r="A94" s="1651"/>
      <c r="B94" s="1651"/>
      <c r="C94" s="1651"/>
      <c r="D94" s="1651"/>
      <c r="E94" s="1651"/>
      <c r="F94" s="1651"/>
      <c r="G94" s="1651"/>
      <c r="H94" s="1651"/>
      <c r="I94" s="1652"/>
      <c r="J94" s="1652"/>
    </row>
    <row r="95" spans="1:11">
      <c r="A95" s="1651"/>
      <c r="B95" s="1651"/>
      <c r="C95" s="1651"/>
      <c r="D95" s="1651"/>
      <c r="E95" s="1651"/>
      <c r="F95" s="1651"/>
      <c r="G95" s="1651"/>
      <c r="H95" s="1651"/>
      <c r="I95" s="1652"/>
      <c r="J95" s="1652"/>
    </row>
    <row r="96" spans="1:11">
      <c r="A96" s="1651"/>
      <c r="B96" s="1651"/>
      <c r="C96" s="1651"/>
      <c r="D96" s="1651"/>
      <c r="E96" s="1651"/>
      <c r="F96" s="1651"/>
      <c r="G96" s="1651"/>
      <c r="H96" s="1651"/>
      <c r="I96" s="1652"/>
      <c r="J96" s="1652"/>
    </row>
    <row r="97" spans="1:10">
      <c r="A97" s="1651"/>
      <c r="B97" s="1651"/>
      <c r="C97" s="1651"/>
      <c r="D97" s="1651"/>
      <c r="E97" s="1651"/>
      <c r="F97" s="1651"/>
      <c r="G97" s="1651"/>
      <c r="H97" s="1651"/>
      <c r="I97" s="1652"/>
      <c r="J97" s="1652"/>
    </row>
    <row r="98" spans="1:10">
      <c r="A98" s="1651"/>
      <c r="B98" s="1651"/>
      <c r="C98" s="1651"/>
      <c r="D98" s="1651"/>
      <c r="E98" s="1651"/>
      <c r="F98" s="1651"/>
      <c r="G98" s="1651"/>
      <c r="H98" s="1651"/>
      <c r="I98" s="1652"/>
      <c r="J98" s="1652"/>
    </row>
    <row r="99" spans="1:10">
      <c r="A99" s="1651"/>
      <c r="B99" s="1651"/>
      <c r="C99" s="1651"/>
      <c r="D99" s="1651"/>
      <c r="E99" s="1651"/>
      <c r="F99" s="1651"/>
      <c r="G99" s="1651"/>
      <c r="H99" s="1651"/>
      <c r="I99" s="1652"/>
      <c r="J99" s="1652"/>
    </row>
    <row r="100" spans="1:10">
      <c r="A100" s="1651"/>
      <c r="B100" s="1651"/>
      <c r="C100" s="1651"/>
      <c r="D100" s="1651"/>
      <c r="E100" s="1651"/>
      <c r="F100" s="1651"/>
      <c r="G100" s="1651"/>
      <c r="H100" s="1651"/>
      <c r="I100" s="1652"/>
      <c r="J100" s="1652"/>
    </row>
    <row r="101" spans="1:10">
      <c r="A101" s="1651"/>
      <c r="B101" s="1651"/>
      <c r="C101" s="1651"/>
      <c r="D101" s="1651"/>
      <c r="E101" s="1651"/>
      <c r="F101" s="1651"/>
      <c r="G101" s="1651"/>
      <c r="H101" s="1651"/>
      <c r="I101" s="1652"/>
      <c r="J101" s="1652"/>
    </row>
    <row r="102" spans="1:10">
      <c r="A102" s="1651"/>
      <c r="B102" s="1651"/>
      <c r="C102" s="1651"/>
      <c r="D102" s="1651"/>
      <c r="E102" s="1651"/>
      <c r="F102" s="1651"/>
      <c r="G102" s="1651"/>
      <c r="H102" s="1651"/>
      <c r="I102" s="1652"/>
      <c r="J102" s="1652"/>
    </row>
    <row r="103" spans="1:10">
      <c r="A103" s="1651"/>
      <c r="B103" s="1651"/>
      <c r="C103" s="1651"/>
      <c r="D103" s="1651"/>
      <c r="E103" s="1651"/>
      <c r="F103" s="1651"/>
      <c r="G103" s="1651"/>
      <c r="H103" s="1651"/>
      <c r="I103" s="1652"/>
      <c r="J103" s="1652"/>
    </row>
    <row r="104" spans="1:10">
      <c r="A104" s="1651"/>
      <c r="B104" s="1651"/>
      <c r="C104" s="1651"/>
      <c r="D104" s="1651"/>
      <c r="E104" s="1651"/>
      <c r="F104" s="1651"/>
      <c r="G104" s="1651"/>
      <c r="H104" s="1651"/>
      <c r="I104" s="1652"/>
      <c r="J104" s="1652"/>
    </row>
    <row r="105" spans="1:10">
      <c r="A105" s="1651"/>
      <c r="B105" s="1651"/>
      <c r="C105" s="1651"/>
      <c r="D105" s="1651"/>
      <c r="E105" s="1651"/>
      <c r="F105" s="1651"/>
      <c r="G105" s="1651"/>
      <c r="H105" s="1651"/>
      <c r="I105" s="1652"/>
      <c r="J105" s="1652"/>
    </row>
    <row r="106" spans="1:10">
      <c r="A106" s="1651"/>
      <c r="B106" s="1651"/>
      <c r="C106" s="1651"/>
      <c r="D106" s="1651"/>
      <c r="E106" s="1651"/>
      <c r="F106" s="1651"/>
      <c r="G106" s="1651"/>
      <c r="H106" s="1651"/>
      <c r="I106" s="1652"/>
      <c r="J106" s="1652"/>
    </row>
    <row r="107" spans="1:10">
      <c r="A107" s="1651"/>
      <c r="B107" s="1651"/>
      <c r="C107" s="1651"/>
      <c r="D107" s="1651"/>
      <c r="E107" s="1651"/>
      <c r="F107" s="1651"/>
      <c r="G107" s="1651"/>
      <c r="H107" s="1651"/>
      <c r="I107" s="1652"/>
      <c r="J107" s="1652"/>
    </row>
    <row r="108" spans="1:10">
      <c r="A108" s="1651"/>
      <c r="B108" s="1651"/>
      <c r="C108" s="1651"/>
      <c r="D108" s="1651"/>
      <c r="E108" s="1651"/>
      <c r="F108" s="1651"/>
      <c r="G108" s="1651"/>
      <c r="H108" s="1651"/>
      <c r="I108" s="1652"/>
      <c r="J108" s="1652"/>
    </row>
    <row r="109" spans="1:10">
      <c r="B109" s="1651"/>
      <c r="C109" s="1651"/>
      <c r="D109" s="1651"/>
      <c r="E109" s="1651"/>
      <c r="F109" s="1651"/>
      <c r="G109" s="1651"/>
      <c r="H109" s="1651"/>
      <c r="I109" s="1652"/>
      <c r="J109" s="1652"/>
    </row>
    <row r="110" spans="1:10">
      <c r="B110" s="1651"/>
      <c r="C110" s="1651"/>
      <c r="D110" s="1651"/>
      <c r="E110" s="1651"/>
      <c r="F110" s="1651"/>
      <c r="G110" s="1651"/>
      <c r="H110" s="1651"/>
      <c r="I110" s="1652"/>
      <c r="J110" s="1652"/>
    </row>
    <row r="111" spans="1:10">
      <c r="B111" s="1651"/>
      <c r="C111" s="1651"/>
      <c r="D111" s="1651"/>
      <c r="E111" s="1651"/>
      <c r="F111" s="1651"/>
      <c r="G111" s="1651"/>
      <c r="H111" s="1651"/>
      <c r="I111" s="1652"/>
      <c r="J111" s="1652"/>
    </row>
    <row r="112" spans="1:10">
      <c r="B112" s="1651"/>
      <c r="C112" s="1651"/>
      <c r="D112" s="1651"/>
      <c r="E112" s="1651"/>
      <c r="F112" s="1651"/>
      <c r="G112" s="1651"/>
      <c r="H112" s="1651"/>
      <c r="I112" s="1652"/>
      <c r="J112" s="1652"/>
    </row>
    <row r="113" spans="2:10">
      <c r="B113" s="1651"/>
      <c r="C113" s="1651"/>
      <c r="D113" s="1651"/>
      <c r="E113" s="1651"/>
      <c r="F113" s="1651"/>
      <c r="G113" s="1651"/>
      <c r="H113" s="1651"/>
      <c r="I113" s="1652"/>
      <c r="J113" s="1652"/>
    </row>
    <row r="114" spans="2:10">
      <c r="B114" s="1651"/>
      <c r="C114" s="1651"/>
      <c r="D114" s="1651"/>
      <c r="E114" s="1651"/>
      <c r="F114" s="1651"/>
      <c r="G114" s="1651"/>
      <c r="H114" s="1651"/>
      <c r="I114" s="1652"/>
      <c r="J114" s="1652"/>
    </row>
    <row r="115" spans="2:10">
      <c r="B115" s="1651"/>
      <c r="C115" s="1651"/>
      <c r="D115" s="1651"/>
      <c r="E115" s="1651"/>
      <c r="F115" s="1651"/>
      <c r="G115" s="1651"/>
      <c r="H115" s="1651"/>
      <c r="I115" s="1652"/>
      <c r="J115" s="1652"/>
    </row>
    <row r="116" spans="2:10">
      <c r="B116" s="1651"/>
      <c r="C116" s="1651"/>
      <c r="D116" s="1651"/>
      <c r="E116" s="1651"/>
      <c r="F116" s="1651"/>
      <c r="G116" s="1651"/>
      <c r="H116" s="1651"/>
      <c r="I116" s="1652"/>
      <c r="J116" s="1652"/>
    </row>
    <row r="117" spans="2:10">
      <c r="B117" s="1651"/>
      <c r="C117" s="1651"/>
      <c r="D117" s="1651"/>
      <c r="E117" s="1651"/>
      <c r="F117" s="1651"/>
      <c r="G117" s="1651"/>
      <c r="H117" s="1651"/>
      <c r="I117" s="1652"/>
      <c r="J117" s="1652"/>
    </row>
    <row r="118" spans="2:10">
      <c r="B118" s="1651"/>
      <c r="C118" s="1651"/>
      <c r="D118" s="1651"/>
      <c r="E118" s="1651"/>
      <c r="F118" s="1651"/>
      <c r="G118" s="1651"/>
      <c r="H118" s="1651"/>
      <c r="I118" s="1652"/>
      <c r="J118" s="1652"/>
    </row>
    <row r="119" spans="2:10">
      <c r="B119" s="1651"/>
      <c r="C119" s="1651"/>
      <c r="D119" s="1651"/>
      <c r="E119" s="1651"/>
      <c r="F119" s="1651"/>
      <c r="G119" s="1651"/>
      <c r="H119" s="1651"/>
      <c r="I119" s="1652"/>
      <c r="J119" s="1652"/>
    </row>
    <row r="120" spans="2:10">
      <c r="B120" s="1651"/>
      <c r="C120" s="1651"/>
      <c r="D120" s="1651"/>
      <c r="E120" s="1651"/>
      <c r="F120" s="1651"/>
      <c r="G120" s="1651"/>
      <c r="H120" s="1651"/>
      <c r="I120" s="1652"/>
      <c r="J120" s="1652"/>
    </row>
    <row r="121" spans="2:10">
      <c r="B121" s="1651"/>
      <c r="C121" s="1651"/>
      <c r="D121" s="1651"/>
      <c r="E121" s="1651"/>
      <c r="F121" s="1651"/>
      <c r="G121" s="1651"/>
      <c r="H121" s="1651"/>
      <c r="I121" s="1652"/>
      <c r="J121" s="1652"/>
    </row>
    <row r="122" spans="2:10">
      <c r="B122" s="1651"/>
      <c r="C122" s="1651"/>
      <c r="D122" s="1651"/>
      <c r="E122" s="1651"/>
      <c r="F122" s="1651"/>
      <c r="G122" s="1651"/>
      <c r="H122" s="1651"/>
      <c r="I122" s="1652"/>
      <c r="J122" s="1652"/>
    </row>
    <row r="123" spans="2:10">
      <c r="B123" s="1651"/>
      <c r="C123" s="1651"/>
      <c r="D123" s="1651"/>
      <c r="E123" s="1651"/>
      <c r="F123" s="1651"/>
      <c r="G123" s="1651"/>
      <c r="H123" s="1651"/>
      <c r="I123" s="1652"/>
      <c r="J123" s="1652"/>
    </row>
    <row r="124" spans="2:10">
      <c r="B124" s="1651"/>
      <c r="C124" s="1651"/>
      <c r="D124" s="1651"/>
      <c r="E124" s="1651"/>
      <c r="F124" s="1651"/>
      <c r="G124" s="1651"/>
      <c r="H124" s="1651"/>
      <c r="I124" s="1652"/>
      <c r="J124" s="1652"/>
    </row>
    <row r="125" spans="2:10">
      <c r="B125" s="1651"/>
      <c r="C125" s="1651"/>
      <c r="D125" s="1651"/>
      <c r="E125" s="1651"/>
      <c r="F125" s="1651"/>
      <c r="G125" s="1651"/>
      <c r="H125" s="1651"/>
      <c r="I125" s="1652"/>
      <c r="J125" s="1652"/>
    </row>
    <row r="126" spans="2:10">
      <c r="B126" s="1651"/>
      <c r="C126" s="1651"/>
      <c r="D126" s="1651"/>
      <c r="E126" s="1651"/>
      <c r="F126" s="1651"/>
      <c r="G126" s="1651"/>
      <c r="H126" s="1651"/>
      <c r="I126" s="1652"/>
      <c r="J126" s="1652"/>
    </row>
    <row r="127" spans="2:10">
      <c r="B127" s="1651"/>
      <c r="C127" s="1651"/>
      <c r="D127" s="1651"/>
      <c r="E127" s="1651"/>
      <c r="F127" s="1651"/>
      <c r="G127" s="1651"/>
      <c r="H127" s="1651"/>
      <c r="I127" s="1652"/>
      <c r="J127" s="1652"/>
    </row>
    <row r="128" spans="2:10">
      <c r="B128" s="1651"/>
      <c r="C128" s="1651"/>
      <c r="D128" s="1651"/>
      <c r="E128" s="1651"/>
      <c r="F128" s="1651"/>
      <c r="G128" s="1651"/>
      <c r="H128" s="1651"/>
      <c r="I128" s="1652"/>
      <c r="J128" s="1652"/>
    </row>
    <row r="129" spans="2:10">
      <c r="B129" s="1651"/>
      <c r="C129" s="1651"/>
      <c r="D129" s="1651"/>
      <c r="E129" s="1651"/>
      <c r="F129" s="1651"/>
      <c r="G129" s="1651"/>
      <c r="H129" s="1651"/>
      <c r="I129" s="1652"/>
      <c r="J129" s="1652"/>
    </row>
    <row r="130" spans="2:10">
      <c r="B130" s="1651"/>
      <c r="C130" s="1651"/>
      <c r="D130" s="1651"/>
      <c r="E130" s="1651"/>
      <c r="F130" s="1651"/>
      <c r="G130" s="1651"/>
      <c r="H130" s="1651"/>
      <c r="I130" s="1652"/>
      <c r="J130" s="1652"/>
    </row>
    <row r="131" spans="2:10">
      <c r="B131" s="1651"/>
      <c r="C131" s="1651"/>
      <c r="D131" s="1651"/>
      <c r="E131" s="1651"/>
      <c r="F131" s="1651"/>
      <c r="G131" s="1651"/>
      <c r="H131" s="1651"/>
      <c r="I131" s="1652"/>
      <c r="J131" s="1652"/>
    </row>
    <row r="132" spans="2:10">
      <c r="B132" s="1651"/>
      <c r="C132" s="1651"/>
      <c r="D132" s="1651"/>
      <c r="E132" s="1651"/>
      <c r="F132" s="1651"/>
      <c r="G132" s="1651"/>
      <c r="H132" s="1651"/>
      <c r="I132" s="1652"/>
      <c r="J132" s="1652"/>
    </row>
    <row r="133" spans="2:10">
      <c r="B133" s="1651"/>
      <c r="C133" s="1651"/>
      <c r="D133" s="1651"/>
      <c r="E133" s="1651"/>
      <c r="F133" s="1651"/>
      <c r="G133" s="1651"/>
      <c r="H133" s="1651"/>
      <c r="I133" s="1652"/>
      <c r="J133" s="1652"/>
    </row>
    <row r="134" spans="2:10">
      <c r="B134" s="1651"/>
      <c r="C134" s="1651"/>
      <c r="D134" s="1651"/>
      <c r="E134" s="1651"/>
      <c r="F134" s="1651"/>
      <c r="G134" s="1651"/>
      <c r="H134" s="1651"/>
      <c r="I134" s="1652"/>
      <c r="J134" s="1652"/>
    </row>
    <row r="135" spans="2:10">
      <c r="B135" s="1651"/>
      <c r="C135" s="1651"/>
      <c r="D135" s="1651"/>
      <c r="E135" s="1651"/>
      <c r="F135" s="1651"/>
      <c r="G135" s="1651"/>
      <c r="H135" s="1651"/>
      <c r="I135" s="1652"/>
      <c r="J135" s="1652"/>
    </row>
    <row r="136" spans="2:10">
      <c r="B136" s="1651"/>
      <c r="C136" s="1651"/>
      <c r="D136" s="1651"/>
      <c r="E136" s="1651"/>
      <c r="F136" s="1651"/>
      <c r="G136" s="1651"/>
      <c r="H136" s="1651"/>
      <c r="I136" s="1652"/>
      <c r="J136" s="1652"/>
    </row>
    <row r="137" spans="2:10">
      <c r="B137" s="1651"/>
      <c r="C137" s="1651"/>
      <c r="D137" s="1651"/>
      <c r="E137" s="1651"/>
      <c r="F137" s="1651"/>
      <c r="G137" s="1651"/>
      <c r="H137" s="1651"/>
      <c r="I137" s="1652"/>
      <c r="J137" s="1652"/>
    </row>
    <row r="138" spans="2:10">
      <c r="B138" s="1651"/>
      <c r="C138" s="1651"/>
      <c r="D138" s="1651"/>
      <c r="E138" s="1651"/>
      <c r="F138" s="1651"/>
      <c r="G138" s="1651"/>
      <c r="H138" s="1651"/>
      <c r="I138" s="1652"/>
      <c r="J138" s="1652"/>
    </row>
    <row r="139" spans="2:10">
      <c r="B139" s="1651"/>
      <c r="C139" s="1651"/>
      <c r="D139" s="1651"/>
      <c r="E139" s="1651"/>
      <c r="F139" s="1651"/>
      <c r="G139" s="1651"/>
      <c r="H139" s="1651"/>
      <c r="I139" s="1652"/>
      <c r="J139" s="1652"/>
    </row>
    <row r="140" spans="2:10">
      <c r="B140" s="1651"/>
      <c r="C140" s="1651"/>
      <c r="D140" s="1651"/>
      <c r="E140" s="1651"/>
      <c r="F140" s="1651"/>
      <c r="G140" s="1651"/>
      <c r="H140" s="1651"/>
      <c r="I140" s="1652"/>
      <c r="J140" s="1652"/>
    </row>
    <row r="141" spans="2:10">
      <c r="B141" s="1651"/>
      <c r="C141" s="1651"/>
      <c r="D141" s="1651"/>
      <c r="E141" s="1651"/>
      <c r="F141" s="1651"/>
      <c r="G141" s="1651"/>
      <c r="H141" s="1651"/>
      <c r="I141" s="1652"/>
      <c r="J141" s="1652"/>
    </row>
    <row r="142" spans="2:10">
      <c r="B142" s="1651"/>
      <c r="C142" s="1651"/>
      <c r="D142" s="1651"/>
      <c r="E142" s="1651"/>
      <c r="F142" s="1651"/>
      <c r="G142" s="1651"/>
      <c r="H142" s="1651"/>
      <c r="I142" s="1652"/>
      <c r="J142" s="1652"/>
    </row>
    <row r="143" spans="2:10">
      <c r="B143" s="1651"/>
      <c r="C143" s="1651"/>
      <c r="D143" s="1651"/>
      <c r="E143" s="1651"/>
      <c r="F143" s="1651"/>
      <c r="G143" s="1651"/>
      <c r="H143" s="1651"/>
      <c r="I143" s="1652"/>
      <c r="J143" s="1652"/>
    </row>
    <row r="144" spans="2:10">
      <c r="B144" s="1651"/>
      <c r="C144" s="1651"/>
      <c r="D144" s="1651"/>
      <c r="E144" s="1651"/>
      <c r="F144" s="1651"/>
      <c r="G144" s="1651"/>
      <c r="H144" s="1651"/>
      <c r="I144" s="1652"/>
      <c r="J144" s="1652"/>
    </row>
    <row r="145" spans="2:10">
      <c r="B145" s="1651"/>
      <c r="C145" s="1651"/>
      <c r="D145" s="1651"/>
      <c r="E145" s="1651"/>
      <c r="F145" s="1651"/>
      <c r="G145" s="1651"/>
      <c r="H145" s="1651"/>
      <c r="I145" s="1652"/>
      <c r="J145" s="1652"/>
    </row>
    <row r="146" spans="2:10">
      <c r="B146" s="1651"/>
      <c r="C146" s="1651"/>
      <c r="D146" s="1651"/>
      <c r="E146" s="1651"/>
      <c r="F146" s="1651"/>
      <c r="G146" s="1651"/>
      <c r="H146" s="1651"/>
      <c r="I146" s="1652"/>
      <c r="J146" s="1652"/>
    </row>
    <row r="147" spans="2:10">
      <c r="B147" s="1651"/>
      <c r="C147" s="1651"/>
      <c r="D147" s="1651"/>
      <c r="E147" s="1651"/>
      <c r="F147" s="1651"/>
      <c r="G147" s="1651"/>
      <c r="H147" s="1651"/>
      <c r="I147" s="1652"/>
      <c r="J147" s="1652"/>
    </row>
    <row r="148" spans="2:10">
      <c r="B148" s="1651"/>
      <c r="C148" s="1651"/>
      <c r="D148" s="1651"/>
      <c r="E148" s="1651"/>
      <c r="F148" s="1651"/>
      <c r="G148" s="1651"/>
      <c r="H148" s="1651"/>
      <c r="I148" s="1652"/>
      <c r="J148" s="1652"/>
    </row>
    <row r="149" spans="2:10">
      <c r="B149" s="1651"/>
      <c r="C149" s="1651"/>
      <c r="D149" s="1651"/>
      <c r="E149" s="1651"/>
      <c r="F149" s="1651"/>
      <c r="G149" s="1651"/>
      <c r="H149" s="1651"/>
      <c r="I149" s="1652"/>
      <c r="J149" s="1652"/>
    </row>
    <row r="150" spans="2:10">
      <c r="B150" s="1651"/>
      <c r="C150" s="1651"/>
      <c r="D150" s="1651"/>
      <c r="E150" s="1651"/>
      <c r="F150" s="1651"/>
      <c r="G150" s="1651"/>
      <c r="H150" s="1651"/>
      <c r="I150" s="1652"/>
      <c r="J150" s="1652"/>
    </row>
    <row r="151" spans="2:10">
      <c r="B151" s="1651"/>
      <c r="C151" s="1651"/>
      <c r="D151" s="1651"/>
      <c r="E151" s="1651"/>
      <c r="F151" s="1651"/>
      <c r="G151" s="1651"/>
      <c r="H151" s="1651"/>
      <c r="I151" s="1652"/>
      <c r="J151" s="1652"/>
    </row>
    <row r="152" spans="2:10">
      <c r="B152" s="1651"/>
      <c r="C152" s="1651"/>
      <c r="D152" s="1651"/>
      <c r="E152" s="1651"/>
      <c r="F152" s="1651"/>
      <c r="G152" s="1651"/>
      <c r="H152" s="1651"/>
      <c r="I152" s="1652"/>
      <c r="J152" s="1652"/>
    </row>
    <row r="153" spans="2:10">
      <c r="B153" s="1651"/>
      <c r="C153" s="1651"/>
      <c r="D153" s="1651"/>
      <c r="E153" s="1651"/>
      <c r="F153" s="1651"/>
      <c r="G153" s="1651"/>
      <c r="H153" s="1651"/>
      <c r="I153" s="1652"/>
      <c r="J153" s="1652"/>
    </row>
    <row r="154" spans="2:10">
      <c r="B154" s="1651"/>
      <c r="C154" s="1651"/>
      <c r="D154" s="1651"/>
      <c r="E154" s="1651"/>
      <c r="F154" s="1651"/>
      <c r="G154" s="1651"/>
      <c r="H154" s="1651"/>
      <c r="I154" s="1652"/>
      <c r="J154" s="1652"/>
    </row>
    <row r="155" spans="2:10">
      <c r="B155" s="1651"/>
      <c r="C155" s="1651"/>
      <c r="D155" s="1651"/>
      <c r="E155" s="1651"/>
      <c r="F155" s="1651"/>
      <c r="G155" s="1651"/>
      <c r="H155" s="1651"/>
      <c r="I155" s="1652"/>
      <c r="J155" s="1652"/>
    </row>
    <row r="156" spans="2:10">
      <c r="B156" s="1651"/>
      <c r="C156" s="1651"/>
      <c r="D156" s="1651"/>
      <c r="E156" s="1651"/>
      <c r="F156" s="1651"/>
      <c r="G156" s="1651"/>
      <c r="H156" s="1651"/>
      <c r="I156" s="1652"/>
      <c r="J156" s="1652"/>
    </row>
    <row r="157" spans="2:10">
      <c r="B157" s="1651"/>
      <c r="C157" s="1651"/>
      <c r="D157" s="1651"/>
      <c r="E157" s="1651"/>
      <c r="F157" s="1651"/>
      <c r="G157" s="1651"/>
      <c r="H157" s="1651"/>
      <c r="I157" s="1652"/>
      <c r="J157" s="1652"/>
    </row>
    <row r="158" spans="2:10">
      <c r="B158" s="1651"/>
      <c r="C158" s="1651"/>
      <c r="D158" s="1651"/>
      <c r="E158" s="1651"/>
      <c r="F158" s="1651"/>
      <c r="G158" s="1651"/>
      <c r="H158" s="1651"/>
      <c r="I158" s="1652"/>
      <c r="J158" s="1652"/>
    </row>
    <row r="159" spans="2:10">
      <c r="B159" s="1651"/>
      <c r="C159" s="1651"/>
      <c r="D159" s="1651"/>
      <c r="E159" s="1651"/>
      <c r="F159" s="1651"/>
      <c r="G159" s="1651"/>
      <c r="H159" s="1651"/>
      <c r="I159" s="1652"/>
      <c r="J159" s="1652"/>
    </row>
    <row r="160" spans="2:10">
      <c r="B160" s="1651"/>
      <c r="C160" s="1651"/>
      <c r="D160" s="1651"/>
      <c r="E160" s="1651"/>
      <c r="F160" s="1651"/>
      <c r="G160" s="1651"/>
      <c r="H160" s="1651"/>
      <c r="I160" s="1652"/>
      <c r="J160" s="1652"/>
    </row>
    <row r="161" spans="2:10">
      <c r="B161" s="1651"/>
      <c r="C161" s="1651"/>
      <c r="D161" s="1651"/>
      <c r="E161" s="1651"/>
      <c r="F161" s="1651"/>
      <c r="G161" s="1651"/>
      <c r="H161" s="1651"/>
      <c r="I161" s="1652"/>
      <c r="J161" s="1652"/>
    </row>
    <row r="162" spans="2:10">
      <c r="B162" s="1651"/>
      <c r="C162" s="1651"/>
      <c r="D162" s="1651"/>
      <c r="E162" s="1651"/>
      <c r="F162" s="1651"/>
      <c r="G162" s="1651"/>
      <c r="H162" s="1651"/>
      <c r="I162" s="1652"/>
      <c r="J162" s="1652"/>
    </row>
    <row r="163" spans="2:10">
      <c r="B163" s="1651"/>
      <c r="C163" s="1651"/>
      <c r="D163" s="1651"/>
      <c r="E163" s="1651"/>
      <c r="F163" s="1651"/>
      <c r="G163" s="1651"/>
      <c r="H163" s="1651"/>
      <c r="I163" s="1652"/>
      <c r="J163" s="1652"/>
    </row>
    <row r="164" spans="2:10">
      <c r="B164" s="1651"/>
      <c r="C164" s="1651"/>
      <c r="D164" s="1651"/>
      <c r="E164" s="1651"/>
      <c r="F164" s="1651"/>
      <c r="G164" s="1651"/>
      <c r="H164" s="1651"/>
      <c r="I164" s="1652"/>
      <c r="J164" s="1652"/>
    </row>
    <row r="165" spans="2:10">
      <c r="B165" s="1651"/>
      <c r="C165" s="1651"/>
      <c r="D165" s="1651"/>
      <c r="E165" s="1651"/>
      <c r="F165" s="1651"/>
      <c r="G165" s="1651"/>
      <c r="H165" s="1651"/>
      <c r="I165" s="1652"/>
      <c r="J165" s="1652"/>
    </row>
    <row r="166" spans="2:10">
      <c r="B166" s="1651"/>
      <c r="C166" s="1651"/>
      <c r="D166" s="1651"/>
      <c r="E166" s="1651"/>
      <c r="F166" s="1651"/>
      <c r="G166" s="1651"/>
      <c r="H166" s="1651"/>
      <c r="I166" s="1652"/>
      <c r="J166" s="1652"/>
    </row>
    <row r="167" spans="2:10">
      <c r="B167" s="1651"/>
      <c r="C167" s="1651"/>
      <c r="D167" s="1651"/>
      <c r="E167" s="1651"/>
      <c r="F167" s="1651"/>
      <c r="G167" s="1651"/>
      <c r="H167" s="1651"/>
      <c r="I167" s="1652"/>
      <c r="J167" s="1652"/>
    </row>
    <row r="168" spans="2:10">
      <c r="B168" s="1651"/>
      <c r="C168" s="1651"/>
      <c r="D168" s="1651"/>
      <c r="E168" s="1651"/>
      <c r="F168" s="1651"/>
      <c r="G168" s="1651"/>
      <c r="H168" s="1651"/>
      <c r="I168" s="1652"/>
      <c r="J168" s="1652"/>
    </row>
    <row r="169" spans="2:10">
      <c r="B169" s="1651"/>
      <c r="C169" s="1651"/>
      <c r="D169" s="1651"/>
      <c r="E169" s="1651"/>
      <c r="F169" s="1651"/>
      <c r="G169" s="1651"/>
      <c r="H169" s="1651"/>
      <c r="I169" s="1652"/>
      <c r="J169" s="1652"/>
    </row>
    <row r="170" spans="2:10">
      <c r="B170" s="1651"/>
      <c r="C170" s="1651"/>
      <c r="D170" s="1651"/>
      <c r="E170" s="1651"/>
      <c r="F170" s="1651"/>
      <c r="G170" s="1651"/>
      <c r="H170" s="1651"/>
      <c r="I170" s="1652"/>
      <c r="J170" s="1652"/>
    </row>
    <row r="171" spans="2:10">
      <c r="B171" s="1651"/>
      <c r="C171" s="1651"/>
      <c r="D171" s="1651"/>
      <c r="E171" s="1651"/>
      <c r="F171" s="1651"/>
      <c r="G171" s="1651"/>
      <c r="H171" s="1651"/>
      <c r="I171" s="1652"/>
      <c r="J171" s="1652"/>
    </row>
    <row r="172" spans="2:10">
      <c r="B172" s="1651"/>
      <c r="C172" s="1651"/>
      <c r="D172" s="1651"/>
      <c r="E172" s="1651"/>
      <c r="F172" s="1651"/>
      <c r="G172" s="1651"/>
      <c r="H172" s="1651"/>
      <c r="I172" s="1652"/>
      <c r="J172" s="1652"/>
    </row>
    <row r="173" spans="2:10">
      <c r="B173" s="1651"/>
      <c r="C173" s="1651"/>
      <c r="D173" s="1651"/>
      <c r="E173" s="1651"/>
      <c r="F173" s="1651"/>
      <c r="G173" s="1651"/>
      <c r="H173" s="1651"/>
      <c r="I173" s="1652"/>
      <c r="J173" s="1652"/>
    </row>
    <row r="174" spans="2:10">
      <c r="B174" s="1651"/>
      <c r="C174" s="1651"/>
      <c r="D174" s="1651"/>
      <c r="E174" s="1651"/>
      <c r="F174" s="1651"/>
      <c r="G174" s="1651"/>
      <c r="H174" s="1651"/>
      <c r="I174" s="1652"/>
      <c r="J174" s="1652"/>
    </row>
    <row r="175" spans="2:10">
      <c r="B175" s="1651"/>
      <c r="C175" s="1651"/>
      <c r="D175" s="1651"/>
      <c r="E175" s="1651"/>
      <c r="F175" s="1651"/>
      <c r="G175" s="1651"/>
      <c r="H175" s="1651"/>
      <c r="I175" s="1652"/>
      <c r="J175" s="1652"/>
    </row>
    <row r="176" spans="2:10">
      <c r="B176" s="1651"/>
      <c r="C176" s="1651"/>
      <c r="D176" s="1651"/>
      <c r="E176" s="1651"/>
      <c r="F176" s="1651"/>
      <c r="G176" s="1651"/>
      <c r="H176" s="1651"/>
      <c r="I176" s="1652"/>
      <c r="J176" s="1652"/>
    </row>
    <row r="177" spans="2:10">
      <c r="B177" s="1651"/>
      <c r="C177" s="1651"/>
      <c r="D177" s="1651"/>
      <c r="E177" s="1651"/>
      <c r="F177" s="1651"/>
      <c r="G177" s="1651"/>
      <c r="H177" s="1651"/>
      <c r="I177" s="1652"/>
      <c r="J177" s="1652"/>
    </row>
    <row r="178" spans="2:10">
      <c r="B178" s="1651"/>
      <c r="C178" s="1651"/>
      <c r="D178" s="1651"/>
      <c r="E178" s="1651"/>
      <c r="F178" s="1651"/>
      <c r="G178" s="1651"/>
      <c r="H178" s="1651"/>
      <c r="I178" s="1652"/>
      <c r="J178" s="1652"/>
    </row>
    <row r="179" spans="2:10">
      <c r="B179" s="1651"/>
      <c r="C179" s="1651"/>
      <c r="D179" s="1651"/>
      <c r="E179" s="1651"/>
      <c r="F179" s="1651"/>
      <c r="G179" s="1651"/>
      <c r="H179" s="1651"/>
      <c r="I179" s="1652"/>
      <c r="J179" s="1652"/>
    </row>
    <row r="180" spans="2:10">
      <c r="B180" s="1651"/>
      <c r="C180" s="1651"/>
      <c r="D180" s="1651"/>
      <c r="E180" s="1651"/>
      <c r="F180" s="1651"/>
      <c r="G180" s="1651"/>
      <c r="H180" s="1651"/>
      <c r="I180" s="1652"/>
      <c r="J180" s="1652"/>
    </row>
    <row r="181" spans="2:10">
      <c r="B181" s="1651"/>
      <c r="C181" s="1651"/>
      <c r="D181" s="1651"/>
      <c r="E181" s="1651"/>
      <c r="F181" s="1651"/>
      <c r="G181" s="1651"/>
      <c r="H181" s="1651"/>
      <c r="I181" s="1652"/>
      <c r="J181" s="1652"/>
    </row>
    <row r="182" spans="2:10">
      <c r="B182" s="1651"/>
      <c r="C182" s="1651"/>
      <c r="D182" s="1651"/>
      <c r="E182" s="1651"/>
      <c r="F182" s="1651"/>
      <c r="G182" s="1651"/>
      <c r="H182" s="1651"/>
      <c r="I182" s="1652"/>
      <c r="J182" s="1652"/>
    </row>
    <row r="183" spans="2:10">
      <c r="B183" s="1651"/>
      <c r="C183" s="1651"/>
      <c r="D183" s="1651"/>
      <c r="E183" s="1651"/>
      <c r="F183" s="1651"/>
      <c r="G183" s="1651"/>
      <c r="H183" s="1651"/>
      <c r="I183" s="1652"/>
      <c r="J183" s="1652"/>
    </row>
    <row r="184" spans="2:10">
      <c r="B184" s="1651"/>
      <c r="C184" s="1651"/>
      <c r="D184" s="1651"/>
      <c r="E184" s="1651"/>
      <c r="F184" s="1651"/>
      <c r="G184" s="1651"/>
      <c r="H184" s="1651"/>
      <c r="I184" s="1652"/>
      <c r="J184" s="1652"/>
    </row>
    <row r="185" spans="2:10">
      <c r="B185" s="1651"/>
      <c r="C185" s="1651"/>
      <c r="D185" s="1651"/>
      <c r="E185" s="1651"/>
      <c r="F185" s="1651"/>
      <c r="G185" s="1651"/>
      <c r="H185" s="1651"/>
      <c r="I185" s="1652"/>
      <c r="J185" s="1652"/>
    </row>
    <row r="186" spans="2:10">
      <c r="B186" s="1651"/>
      <c r="C186" s="1651"/>
      <c r="D186" s="1651"/>
      <c r="E186" s="1651"/>
      <c r="F186" s="1651"/>
      <c r="G186" s="1651"/>
      <c r="H186" s="1651"/>
      <c r="I186" s="1652"/>
      <c r="J186" s="1652"/>
    </row>
    <row r="187" spans="2:10">
      <c r="B187" s="1651"/>
      <c r="C187" s="1651"/>
      <c r="D187" s="1651"/>
      <c r="E187" s="1651"/>
      <c r="F187" s="1651"/>
      <c r="G187" s="1651"/>
      <c r="H187" s="1651"/>
      <c r="I187" s="1652"/>
      <c r="J187" s="1652"/>
    </row>
    <row r="188" spans="2:10">
      <c r="B188" s="1651"/>
      <c r="C188" s="1651"/>
      <c r="D188" s="1651"/>
      <c r="E188" s="1651"/>
      <c r="F188" s="1651"/>
      <c r="G188" s="1651"/>
      <c r="H188" s="1651"/>
      <c r="I188" s="1652"/>
      <c r="J188" s="1652"/>
    </row>
    <row r="189" spans="2:10">
      <c r="B189" s="1651"/>
      <c r="C189" s="1651"/>
      <c r="D189" s="1651"/>
      <c r="E189" s="1651"/>
      <c r="F189" s="1651"/>
      <c r="G189" s="1651"/>
      <c r="H189" s="1651"/>
      <c r="I189" s="1652"/>
      <c r="J189" s="1652"/>
    </row>
    <row r="190" spans="2:10">
      <c r="B190" s="1651"/>
      <c r="C190" s="1651"/>
      <c r="D190" s="1651"/>
      <c r="E190" s="1651"/>
      <c r="F190" s="1651"/>
      <c r="G190" s="1651"/>
      <c r="H190" s="1651"/>
      <c r="I190" s="1652"/>
      <c r="J190" s="1652"/>
    </row>
    <row r="191" spans="2:10">
      <c r="B191" s="1651"/>
      <c r="C191" s="1651"/>
      <c r="D191" s="1651"/>
      <c r="E191" s="1651"/>
      <c r="F191" s="1651"/>
      <c r="G191" s="1651"/>
      <c r="H191" s="1651"/>
      <c r="I191" s="1652"/>
      <c r="J191" s="1652"/>
    </row>
    <row r="192" spans="2:10">
      <c r="B192" s="1651"/>
      <c r="C192" s="1651"/>
      <c r="D192" s="1651"/>
      <c r="E192" s="1651"/>
      <c r="F192" s="1651"/>
      <c r="G192" s="1651"/>
      <c r="H192" s="1651"/>
      <c r="I192" s="1652"/>
      <c r="J192" s="1652"/>
    </row>
    <row r="193" spans="2:10">
      <c r="B193" s="1651"/>
      <c r="C193" s="1651"/>
      <c r="D193" s="1651"/>
      <c r="E193" s="1651"/>
      <c r="F193" s="1651"/>
      <c r="G193" s="1651"/>
      <c r="H193" s="1651"/>
      <c r="I193" s="1652"/>
      <c r="J193" s="1652"/>
    </row>
    <row r="194" spans="2:10">
      <c r="B194" s="1651"/>
      <c r="C194" s="1651"/>
      <c r="D194" s="1651"/>
      <c r="E194" s="1651"/>
      <c r="F194" s="1651"/>
      <c r="G194" s="1651"/>
      <c r="H194" s="1651"/>
      <c r="I194" s="1652"/>
      <c r="J194" s="1652"/>
    </row>
    <row r="195" spans="2:10">
      <c r="B195" s="1651"/>
      <c r="C195" s="1651"/>
      <c r="D195" s="1651"/>
      <c r="E195" s="1651"/>
      <c r="F195" s="1651"/>
      <c r="G195" s="1651"/>
      <c r="H195" s="1651"/>
      <c r="I195" s="1652"/>
      <c r="J195" s="1652"/>
    </row>
    <row r="196" spans="2:10">
      <c r="B196" s="1651"/>
      <c r="C196" s="1651"/>
      <c r="D196" s="1651"/>
      <c r="E196" s="1651"/>
      <c r="F196" s="1651"/>
      <c r="G196" s="1651"/>
      <c r="H196" s="1651"/>
      <c r="I196" s="1652"/>
      <c r="J196" s="1652"/>
    </row>
    <row r="197" spans="2:10">
      <c r="B197" s="1651"/>
      <c r="C197" s="1651"/>
      <c r="D197" s="1651"/>
      <c r="E197" s="1651"/>
      <c r="F197" s="1651"/>
      <c r="G197" s="1651"/>
      <c r="H197" s="1651"/>
      <c r="I197" s="1652"/>
      <c r="J197" s="1652"/>
    </row>
    <row r="198" spans="2:10">
      <c r="B198" s="1651"/>
      <c r="C198" s="1651"/>
      <c r="D198" s="1651"/>
      <c r="E198" s="1651"/>
      <c r="F198" s="1651"/>
      <c r="G198" s="1651"/>
      <c r="H198" s="1651"/>
      <c r="I198" s="1652"/>
      <c r="J198" s="1652"/>
    </row>
    <row r="199" spans="2:10">
      <c r="B199" s="1651"/>
      <c r="C199" s="1651"/>
      <c r="D199" s="1651"/>
      <c r="E199" s="1651"/>
      <c r="F199" s="1651"/>
      <c r="G199" s="1651"/>
      <c r="H199" s="1651"/>
      <c r="I199" s="1652"/>
      <c r="J199" s="1652"/>
    </row>
    <row r="200" spans="2:10">
      <c r="B200" s="1651"/>
      <c r="C200" s="1651"/>
      <c r="D200" s="1651"/>
      <c r="E200" s="1651"/>
      <c r="F200" s="1651"/>
      <c r="G200" s="1651"/>
      <c r="H200" s="1651"/>
      <c r="I200" s="1652"/>
      <c r="J200" s="1652"/>
    </row>
    <row r="201" spans="2:10">
      <c r="B201" s="1651"/>
      <c r="C201" s="1651"/>
      <c r="D201" s="1651"/>
      <c r="E201" s="1651"/>
      <c r="F201" s="1651"/>
      <c r="G201" s="1651"/>
      <c r="H201" s="1651"/>
      <c r="I201" s="1652"/>
      <c r="J201" s="1652"/>
    </row>
    <row r="202" spans="2:10">
      <c r="B202" s="1651"/>
      <c r="C202" s="1651"/>
      <c r="D202" s="1651"/>
      <c r="E202" s="1651"/>
      <c r="F202" s="1651"/>
      <c r="G202" s="1651"/>
      <c r="H202" s="1651"/>
      <c r="I202" s="1652"/>
      <c r="J202" s="1652"/>
    </row>
    <row r="203" spans="2:10">
      <c r="B203" s="1651"/>
      <c r="C203" s="1651"/>
      <c r="D203" s="1651"/>
      <c r="E203" s="1651"/>
      <c r="F203" s="1651"/>
      <c r="G203" s="1651"/>
      <c r="H203" s="1651"/>
      <c r="I203" s="1652"/>
      <c r="J203" s="1652"/>
    </row>
    <row r="204" spans="2:10">
      <c r="B204" s="1651"/>
      <c r="C204" s="1651"/>
      <c r="D204" s="1651"/>
      <c r="E204" s="1651"/>
      <c r="F204" s="1651"/>
      <c r="G204" s="1651"/>
      <c r="H204" s="1651"/>
      <c r="I204" s="1652"/>
      <c r="J204" s="1652"/>
    </row>
    <row r="205" spans="2:10">
      <c r="B205" s="1651"/>
      <c r="C205" s="1651"/>
      <c r="D205" s="1651"/>
      <c r="E205" s="1651"/>
      <c r="F205" s="1651"/>
      <c r="G205" s="1651"/>
      <c r="H205" s="1651"/>
      <c r="I205" s="1652"/>
      <c r="J205" s="1652"/>
    </row>
    <row r="206" spans="2:10">
      <c r="B206" s="1651"/>
      <c r="C206" s="1651"/>
      <c r="D206" s="1651"/>
      <c r="E206" s="1651"/>
      <c r="F206" s="1651"/>
      <c r="G206" s="1651"/>
      <c r="H206" s="1651"/>
      <c r="I206" s="1652"/>
      <c r="J206" s="1652"/>
    </row>
    <row r="207" spans="2:10">
      <c r="B207" s="1651"/>
      <c r="C207" s="1651"/>
      <c r="D207" s="1651"/>
      <c r="E207" s="1651"/>
      <c r="F207" s="1651"/>
      <c r="G207" s="1651"/>
      <c r="H207" s="1651"/>
      <c r="I207" s="1652"/>
      <c r="J207" s="1652"/>
    </row>
    <row r="208" spans="2:10">
      <c r="B208" s="1651"/>
      <c r="C208" s="1651"/>
      <c r="D208" s="1651"/>
      <c r="E208" s="1651"/>
      <c r="F208" s="1651"/>
      <c r="G208" s="1651"/>
      <c r="H208" s="1651"/>
      <c r="I208" s="1652"/>
      <c r="J208" s="1652"/>
    </row>
    <row r="209" spans="2:10">
      <c r="B209" s="1651"/>
      <c r="C209" s="1651"/>
      <c r="D209" s="1651"/>
      <c r="E209" s="1651"/>
      <c r="F209" s="1651"/>
      <c r="G209" s="1651"/>
      <c r="H209" s="1651"/>
      <c r="I209" s="1652"/>
      <c r="J209" s="1652"/>
    </row>
    <row r="210" spans="2:10">
      <c r="B210" s="1651"/>
      <c r="C210" s="1651"/>
      <c r="D210" s="1651"/>
      <c r="E210" s="1651"/>
      <c r="F210" s="1651"/>
      <c r="G210" s="1651"/>
      <c r="H210" s="1651"/>
      <c r="I210" s="1652"/>
      <c r="J210" s="1652"/>
    </row>
    <row r="211" spans="2:10">
      <c r="B211" s="1651"/>
      <c r="C211" s="1651"/>
      <c r="D211" s="1651"/>
      <c r="E211" s="1651"/>
      <c r="F211" s="1651"/>
      <c r="G211" s="1651"/>
      <c r="H211" s="1651"/>
      <c r="I211" s="1652"/>
      <c r="J211" s="1652"/>
    </row>
    <row r="212" spans="2:10">
      <c r="B212" s="1651"/>
      <c r="C212" s="1651"/>
      <c r="D212" s="1651"/>
      <c r="E212" s="1651"/>
      <c r="F212" s="1651"/>
      <c r="G212" s="1651"/>
      <c r="H212" s="1651"/>
      <c r="I212" s="1652"/>
      <c r="J212" s="1652"/>
    </row>
    <row r="213" spans="2:10">
      <c r="B213" s="1651"/>
      <c r="C213" s="1651"/>
      <c r="D213" s="1651"/>
      <c r="E213" s="1651"/>
      <c r="F213" s="1651"/>
      <c r="G213" s="1651"/>
      <c r="H213" s="1651"/>
      <c r="I213" s="1652"/>
      <c r="J213" s="1652"/>
    </row>
    <row r="214" spans="2:10">
      <c r="B214" s="1651"/>
      <c r="C214" s="1651"/>
      <c r="D214" s="1651"/>
      <c r="E214" s="1651"/>
      <c r="F214" s="1651"/>
      <c r="G214" s="1651"/>
      <c r="H214" s="1651"/>
      <c r="I214" s="1652"/>
      <c r="J214" s="1652"/>
    </row>
    <row r="215" spans="2:10">
      <c r="B215" s="1651"/>
      <c r="C215" s="1651"/>
      <c r="D215" s="1651"/>
      <c r="E215" s="1651"/>
      <c r="F215" s="1651"/>
      <c r="G215" s="1651"/>
      <c r="H215" s="1651"/>
      <c r="I215" s="1652"/>
      <c r="J215" s="1652"/>
    </row>
    <row r="216" spans="2:10">
      <c r="B216" s="1651"/>
      <c r="C216" s="1651"/>
      <c r="D216" s="1651"/>
      <c r="E216" s="1651"/>
      <c r="F216" s="1651"/>
      <c r="G216" s="1651"/>
      <c r="H216" s="1651"/>
      <c r="I216" s="1652"/>
      <c r="J216" s="1652"/>
    </row>
    <row r="217" spans="2:10">
      <c r="B217" s="1651"/>
      <c r="C217" s="1651"/>
      <c r="D217" s="1651"/>
      <c r="E217" s="1651"/>
      <c r="F217" s="1651"/>
      <c r="G217" s="1651"/>
      <c r="H217" s="1651"/>
      <c r="I217" s="1652"/>
      <c r="J217" s="1652"/>
    </row>
    <row r="218" spans="2:10">
      <c r="B218" s="1651"/>
      <c r="C218" s="1651"/>
      <c r="D218" s="1651"/>
      <c r="E218" s="1651"/>
      <c r="F218" s="1651"/>
      <c r="G218" s="1651"/>
      <c r="H218" s="1651"/>
      <c r="I218" s="1652"/>
      <c r="J218" s="1652"/>
    </row>
    <row r="219" spans="2:10">
      <c r="B219" s="1651"/>
      <c r="C219" s="1651"/>
      <c r="D219" s="1651"/>
      <c r="E219" s="1651"/>
      <c r="F219" s="1651"/>
      <c r="G219" s="1651"/>
      <c r="H219" s="1651"/>
      <c r="I219" s="1652"/>
      <c r="J219" s="1652"/>
    </row>
    <row r="220" spans="2:10">
      <c r="B220" s="1651"/>
      <c r="C220" s="1651"/>
      <c r="D220" s="1651"/>
      <c r="E220" s="1651"/>
      <c r="F220" s="1651"/>
      <c r="G220" s="1651"/>
      <c r="H220" s="1651"/>
      <c r="I220" s="1652"/>
      <c r="J220" s="1652"/>
    </row>
    <row r="221" spans="2:10">
      <c r="B221" s="1651"/>
      <c r="C221" s="1651"/>
      <c r="D221" s="1651"/>
      <c r="E221" s="1651"/>
      <c r="F221" s="1651"/>
      <c r="G221" s="1651"/>
      <c r="H221" s="1651"/>
      <c r="I221" s="1652"/>
      <c r="J221" s="1652"/>
    </row>
    <row r="222" spans="2:10">
      <c r="B222" s="1651"/>
      <c r="C222" s="1651"/>
      <c r="D222" s="1651"/>
      <c r="E222" s="1651"/>
      <c r="F222" s="1651"/>
      <c r="G222" s="1651"/>
      <c r="H222" s="1651"/>
      <c r="I222" s="1652"/>
      <c r="J222" s="1652"/>
    </row>
    <row r="223" spans="2:10">
      <c r="B223" s="1651"/>
      <c r="C223" s="1651"/>
      <c r="D223" s="1651"/>
      <c r="E223" s="1651"/>
      <c r="F223" s="1651"/>
      <c r="G223" s="1651"/>
      <c r="H223" s="1651"/>
      <c r="I223" s="1652"/>
      <c r="J223" s="1652"/>
    </row>
    <row r="224" spans="2:10">
      <c r="B224" s="1651"/>
      <c r="C224" s="1651"/>
      <c r="D224" s="1651"/>
      <c r="E224" s="1651"/>
      <c r="F224" s="1651"/>
      <c r="G224" s="1651"/>
      <c r="H224" s="1651"/>
      <c r="I224" s="1652"/>
      <c r="J224" s="1652"/>
    </row>
    <row r="225" spans="2:10">
      <c r="B225" s="1651"/>
      <c r="C225" s="1651"/>
      <c r="D225" s="1651"/>
      <c r="E225" s="1651"/>
      <c r="F225" s="1651"/>
      <c r="G225" s="1651"/>
      <c r="H225" s="1651"/>
      <c r="I225" s="1652"/>
      <c r="J225" s="1652"/>
    </row>
    <row r="226" spans="2:10">
      <c r="B226" s="1651"/>
      <c r="C226" s="1651"/>
      <c r="D226" s="1651"/>
      <c r="E226" s="1651"/>
      <c r="F226" s="1651"/>
      <c r="G226" s="1651"/>
      <c r="H226" s="1651"/>
      <c r="I226" s="1652"/>
      <c r="J226" s="1652"/>
    </row>
    <row r="227" spans="2:10">
      <c r="B227" s="1651"/>
      <c r="C227" s="1651"/>
      <c r="D227" s="1651"/>
      <c r="E227" s="1651"/>
      <c r="F227" s="1651"/>
      <c r="G227" s="1651"/>
      <c r="H227" s="1651"/>
      <c r="I227" s="1652"/>
      <c r="J227" s="1652"/>
    </row>
    <row r="228" spans="2:10">
      <c r="B228" s="1651"/>
      <c r="C228" s="1651"/>
      <c r="D228" s="1651"/>
      <c r="E228" s="1651"/>
      <c r="F228" s="1651"/>
      <c r="G228" s="1651"/>
      <c r="H228" s="1651"/>
      <c r="I228" s="1652"/>
      <c r="J228" s="1652"/>
    </row>
    <row r="229" spans="2:10">
      <c r="B229" s="1651"/>
      <c r="C229" s="1651"/>
      <c r="D229" s="1651"/>
      <c r="E229" s="1651"/>
      <c r="F229" s="1651"/>
      <c r="G229" s="1651"/>
      <c r="H229" s="1651"/>
      <c r="I229" s="1652"/>
      <c r="J229" s="1652"/>
    </row>
    <row r="230" spans="2:10">
      <c r="B230" s="1651"/>
      <c r="C230" s="1651"/>
      <c r="D230" s="1651"/>
      <c r="E230" s="1651"/>
      <c r="F230" s="1651"/>
      <c r="G230" s="1651"/>
      <c r="H230" s="1651"/>
      <c r="I230" s="1652"/>
      <c r="J230" s="1652"/>
    </row>
    <row r="231" spans="2:10">
      <c r="B231" s="1651"/>
      <c r="C231" s="1651"/>
      <c r="D231" s="1651"/>
      <c r="E231" s="1651"/>
      <c r="F231" s="1651"/>
      <c r="G231" s="1651"/>
      <c r="H231" s="1651"/>
      <c r="I231" s="1652"/>
      <c r="J231" s="1652"/>
    </row>
    <row r="232" spans="2:10">
      <c r="B232" s="1651"/>
      <c r="C232" s="1651"/>
      <c r="D232" s="1651"/>
      <c r="E232" s="1651"/>
      <c r="F232" s="1651"/>
      <c r="G232" s="1651"/>
      <c r="H232" s="1651"/>
      <c r="I232" s="1652"/>
      <c r="J232" s="1652"/>
    </row>
    <row r="233" spans="2:10">
      <c r="B233" s="1651"/>
      <c r="C233" s="1651"/>
      <c r="D233" s="1651"/>
      <c r="E233" s="1651"/>
      <c r="F233" s="1651"/>
      <c r="G233" s="1651"/>
      <c r="H233" s="1651"/>
      <c r="I233" s="1652"/>
      <c r="J233" s="1652"/>
    </row>
    <row r="234" spans="2:10">
      <c r="B234" s="1651"/>
      <c r="C234" s="1651"/>
      <c r="D234" s="1651"/>
      <c r="E234" s="1651"/>
      <c r="F234" s="1651"/>
      <c r="G234" s="1651"/>
      <c r="H234" s="1651"/>
      <c r="I234" s="1652"/>
      <c r="J234" s="1652"/>
    </row>
    <row r="235" spans="2:10">
      <c r="B235" s="1651"/>
      <c r="C235" s="1651"/>
      <c r="D235" s="1651"/>
      <c r="E235" s="1651"/>
      <c r="F235" s="1651"/>
      <c r="G235" s="1651"/>
      <c r="H235" s="1651"/>
      <c r="I235" s="1652"/>
      <c r="J235" s="1652"/>
    </row>
    <row r="236" spans="2:10">
      <c r="B236" s="1651"/>
      <c r="C236" s="1651"/>
      <c r="D236" s="1651"/>
      <c r="E236" s="1651"/>
      <c r="F236" s="1651"/>
      <c r="G236" s="1651"/>
      <c r="H236" s="1651"/>
      <c r="I236" s="1652"/>
      <c r="J236" s="1652"/>
    </row>
    <row r="237" spans="2:10">
      <c r="B237" s="1651"/>
      <c r="C237" s="1651"/>
      <c r="D237" s="1651"/>
      <c r="E237" s="1651"/>
      <c r="F237" s="1651"/>
      <c r="G237" s="1651"/>
      <c r="H237" s="1651"/>
      <c r="I237" s="1652"/>
      <c r="J237" s="1652"/>
    </row>
    <row r="238" spans="2:10">
      <c r="B238" s="1651"/>
      <c r="C238" s="1651"/>
      <c r="D238" s="1651"/>
      <c r="E238" s="1651"/>
      <c r="F238" s="1651"/>
      <c r="G238" s="1651"/>
      <c r="H238" s="1651"/>
      <c r="I238" s="1652"/>
      <c r="J238" s="1652"/>
    </row>
    <row r="239" spans="2:10">
      <c r="B239" s="1651"/>
      <c r="C239" s="1651"/>
      <c r="D239" s="1651"/>
      <c r="E239" s="1651"/>
      <c r="F239" s="1651"/>
      <c r="G239" s="1651"/>
      <c r="H239" s="1651"/>
      <c r="I239" s="1652"/>
      <c r="J239" s="1652"/>
    </row>
    <row r="240" spans="2:10">
      <c r="B240" s="1651"/>
      <c r="C240" s="1651"/>
      <c r="D240" s="1651"/>
      <c r="E240" s="1651"/>
      <c r="F240" s="1651"/>
      <c r="G240" s="1651"/>
      <c r="H240" s="1651"/>
      <c r="I240" s="1652"/>
      <c r="J240" s="1652"/>
    </row>
    <row r="241" spans="2:10">
      <c r="B241" s="1651"/>
      <c r="C241" s="1651"/>
      <c r="D241" s="1651"/>
      <c r="E241" s="1651"/>
      <c r="F241" s="1651"/>
      <c r="G241" s="1651"/>
      <c r="H241" s="1651"/>
      <c r="I241" s="1652"/>
      <c r="J241" s="1652"/>
    </row>
    <row r="242" spans="2:10">
      <c r="B242" s="1651"/>
      <c r="C242" s="1651"/>
      <c r="D242" s="1651"/>
      <c r="E242" s="1651"/>
      <c r="F242" s="1651"/>
      <c r="G242" s="1651"/>
      <c r="H242" s="1651"/>
      <c r="I242" s="1652"/>
      <c r="J242" s="1652"/>
    </row>
    <row r="243" spans="2:10">
      <c r="B243" s="1651"/>
      <c r="C243" s="1651"/>
      <c r="D243" s="1651"/>
      <c r="E243" s="1651"/>
      <c r="F243" s="1651"/>
      <c r="G243" s="1651"/>
      <c r="H243" s="1651"/>
      <c r="I243" s="1652"/>
      <c r="J243" s="1652"/>
    </row>
    <row r="244" spans="2:10">
      <c r="B244" s="1651"/>
      <c r="C244" s="1651"/>
      <c r="D244" s="1651"/>
      <c r="E244" s="1651"/>
      <c r="F244" s="1651"/>
      <c r="G244" s="1651"/>
      <c r="H244" s="1651"/>
      <c r="I244" s="1652"/>
      <c r="J244" s="1652"/>
    </row>
    <row r="245" spans="2:10">
      <c r="B245" s="1651"/>
      <c r="C245" s="1651"/>
      <c r="D245" s="1651"/>
      <c r="E245" s="1651"/>
      <c r="F245" s="1651"/>
      <c r="G245" s="1651"/>
      <c r="H245" s="1651"/>
      <c r="I245" s="1652"/>
      <c r="J245" s="1652"/>
    </row>
    <row r="246" spans="2:10">
      <c r="B246" s="1651"/>
      <c r="C246" s="1651"/>
      <c r="D246" s="1651"/>
      <c r="E246" s="1651"/>
      <c r="F246" s="1651"/>
      <c r="G246" s="1651"/>
      <c r="H246" s="1651"/>
      <c r="I246" s="1652"/>
      <c r="J246" s="1652"/>
    </row>
    <row r="247" spans="2:10">
      <c r="B247" s="1651"/>
      <c r="C247" s="1651"/>
      <c r="D247" s="1651"/>
      <c r="E247" s="1651"/>
      <c r="F247" s="1651"/>
      <c r="G247" s="1651"/>
      <c r="H247" s="1651"/>
      <c r="I247" s="1652"/>
      <c r="J247" s="1652"/>
    </row>
    <row r="248" spans="2:10">
      <c r="B248" s="1651"/>
      <c r="C248" s="1651"/>
      <c r="D248" s="1651"/>
      <c r="E248" s="1651"/>
      <c r="F248" s="1651"/>
      <c r="G248" s="1651"/>
      <c r="H248" s="1651"/>
      <c r="I248" s="1652"/>
      <c r="J248" s="1652"/>
    </row>
    <row r="249" spans="2:10">
      <c r="B249" s="1651"/>
      <c r="C249" s="1651"/>
      <c r="D249" s="1651"/>
      <c r="E249" s="1651"/>
      <c r="F249" s="1651"/>
      <c r="G249" s="1651"/>
      <c r="H249" s="1651"/>
      <c r="I249" s="1652"/>
      <c r="J249" s="1652"/>
    </row>
    <row r="250" spans="2:10">
      <c r="B250" s="1651"/>
      <c r="C250" s="1651"/>
      <c r="D250" s="1651"/>
      <c r="E250" s="1651"/>
      <c r="F250" s="1651"/>
      <c r="G250" s="1651"/>
      <c r="H250" s="1651"/>
      <c r="I250" s="1652"/>
      <c r="J250" s="1652"/>
    </row>
    <row r="251" spans="2:10">
      <c r="B251" s="1651"/>
      <c r="C251" s="1651"/>
      <c r="D251" s="1651"/>
      <c r="E251" s="1651"/>
      <c r="F251" s="1651"/>
      <c r="G251" s="1651"/>
      <c r="H251" s="1651"/>
      <c r="I251" s="1652"/>
      <c r="J251" s="1652"/>
    </row>
    <row r="252" spans="2:10">
      <c r="B252" s="1651"/>
      <c r="C252" s="1651"/>
      <c r="D252" s="1651"/>
      <c r="E252" s="1651"/>
      <c r="F252" s="1651"/>
      <c r="G252" s="1651"/>
      <c r="H252" s="1651"/>
      <c r="I252" s="1652"/>
      <c r="J252" s="1652"/>
    </row>
    <row r="253" spans="2:10">
      <c r="B253" s="1651"/>
      <c r="C253" s="1651"/>
      <c r="D253" s="1651"/>
      <c r="E253" s="1651"/>
      <c r="F253" s="1651"/>
      <c r="G253" s="1651"/>
      <c r="H253" s="1651"/>
      <c r="I253" s="1652"/>
      <c r="J253" s="1652"/>
    </row>
    <row r="254" spans="2:10">
      <c r="B254" s="1651"/>
      <c r="C254" s="1651"/>
      <c r="D254" s="1651"/>
      <c r="E254" s="1651"/>
      <c r="F254" s="1651"/>
      <c r="G254" s="1651"/>
      <c r="H254" s="1651"/>
      <c r="I254" s="1652"/>
      <c r="J254" s="1652"/>
    </row>
    <row r="255" spans="2:10">
      <c r="B255" s="1651"/>
      <c r="C255" s="1651"/>
      <c r="D255" s="1651"/>
      <c r="E255" s="1651"/>
      <c r="F255" s="1651"/>
      <c r="G255" s="1651"/>
      <c r="H255" s="1651"/>
      <c r="I255" s="1652"/>
      <c r="J255" s="1652"/>
    </row>
    <row r="256" spans="2:10">
      <c r="B256" s="1651"/>
      <c r="C256" s="1651"/>
      <c r="D256" s="1651"/>
      <c r="E256" s="1651"/>
      <c r="F256" s="1651"/>
      <c r="G256" s="1651"/>
      <c r="H256" s="1651"/>
      <c r="I256" s="1652"/>
      <c r="J256" s="1652"/>
    </row>
    <row r="257" spans="2:10">
      <c r="B257" s="1651"/>
      <c r="C257" s="1651"/>
      <c r="D257" s="1651"/>
      <c r="E257" s="1651"/>
      <c r="F257" s="1651"/>
      <c r="G257" s="1651"/>
      <c r="H257" s="1651"/>
      <c r="I257" s="1652"/>
      <c r="J257" s="1652"/>
    </row>
    <row r="258" spans="2:10">
      <c r="B258" s="1651"/>
      <c r="C258" s="1651"/>
      <c r="D258" s="1651"/>
      <c r="E258" s="1651"/>
      <c r="F258" s="1651"/>
      <c r="G258" s="1651"/>
      <c r="H258" s="1651"/>
      <c r="I258" s="1652"/>
      <c r="J258" s="1652"/>
    </row>
    <row r="259" spans="2:10">
      <c r="B259" s="1651"/>
      <c r="C259" s="1651"/>
      <c r="D259" s="1651"/>
      <c r="E259" s="1651"/>
      <c r="F259" s="1651"/>
      <c r="G259" s="1651"/>
      <c r="H259" s="1651"/>
      <c r="I259" s="1652"/>
      <c r="J259" s="1652"/>
    </row>
    <row r="260" spans="2:10">
      <c r="B260" s="1651"/>
      <c r="C260" s="1651"/>
      <c r="D260" s="1651"/>
      <c r="E260" s="1651"/>
      <c r="F260" s="1651"/>
      <c r="G260" s="1651"/>
      <c r="H260" s="1651"/>
      <c r="I260" s="1652"/>
      <c r="J260" s="1652"/>
    </row>
    <row r="261" spans="2:10">
      <c r="B261" s="1651"/>
      <c r="C261" s="1651"/>
      <c r="D261" s="1651"/>
      <c r="E261" s="1651"/>
      <c r="F261" s="1651"/>
      <c r="G261" s="1651"/>
      <c r="H261" s="1651"/>
      <c r="I261" s="1652"/>
      <c r="J261" s="1652"/>
    </row>
    <row r="262" spans="2:10">
      <c r="B262" s="1651"/>
      <c r="C262" s="1651"/>
      <c r="D262" s="1651"/>
      <c r="E262" s="1651"/>
      <c r="F262" s="1651"/>
      <c r="G262" s="1651"/>
      <c r="H262" s="1651"/>
      <c r="I262" s="1652"/>
      <c r="J262" s="1652"/>
    </row>
    <row r="263" spans="2:10">
      <c r="B263" s="1651"/>
      <c r="C263" s="1651"/>
      <c r="D263" s="1651"/>
      <c r="E263" s="1651"/>
      <c r="F263" s="1651"/>
      <c r="G263" s="1651"/>
      <c r="H263" s="1651"/>
      <c r="I263" s="1652"/>
      <c r="J263" s="1652"/>
    </row>
    <row r="264" spans="2:10">
      <c r="B264" s="1651"/>
      <c r="C264" s="1651"/>
      <c r="D264" s="1651"/>
      <c r="E264" s="1651"/>
      <c r="F264" s="1651"/>
      <c r="G264" s="1651"/>
      <c r="H264" s="1651"/>
      <c r="I264" s="1652"/>
      <c r="J264" s="1652"/>
    </row>
    <row r="265" spans="2:10">
      <c r="B265" s="1651"/>
      <c r="C265" s="1651"/>
      <c r="D265" s="1651"/>
      <c r="E265" s="1651"/>
      <c r="F265" s="1651"/>
      <c r="G265" s="1651"/>
      <c r="H265" s="1651"/>
      <c r="I265" s="1652"/>
      <c r="J265" s="1652"/>
    </row>
    <row r="266" spans="2:10">
      <c r="B266" s="1651"/>
      <c r="C266" s="1651"/>
      <c r="D266" s="1651"/>
      <c r="E266" s="1651"/>
      <c r="F266" s="1651"/>
      <c r="G266" s="1651"/>
      <c r="H266" s="1651"/>
      <c r="I266" s="1652"/>
      <c r="J266" s="1652"/>
    </row>
    <row r="267" spans="2:10">
      <c r="B267" s="1651"/>
      <c r="C267" s="1651"/>
      <c r="D267" s="1651"/>
      <c r="E267" s="1651"/>
      <c r="F267" s="1651"/>
      <c r="G267" s="1651"/>
      <c r="H267" s="1651"/>
      <c r="I267" s="1652"/>
      <c r="J267" s="1652"/>
    </row>
    <row r="268" spans="2:10">
      <c r="B268" s="1651"/>
      <c r="C268" s="1651"/>
      <c r="D268" s="1651"/>
      <c r="E268" s="1651"/>
      <c r="F268" s="1651"/>
      <c r="G268" s="1651"/>
      <c r="H268" s="1651"/>
      <c r="I268" s="1652"/>
      <c r="J268" s="1652"/>
    </row>
    <row r="269" spans="2:10">
      <c r="B269" s="1651"/>
      <c r="C269" s="1651"/>
      <c r="D269" s="1651"/>
      <c r="E269" s="1651"/>
      <c r="F269" s="1651"/>
      <c r="G269" s="1651"/>
      <c r="H269" s="1651"/>
      <c r="I269" s="1652"/>
      <c r="J269" s="1652"/>
    </row>
    <row r="270" spans="2:10">
      <c r="B270" s="1651"/>
      <c r="C270" s="1651"/>
      <c r="D270" s="1651"/>
      <c r="E270" s="1651"/>
      <c r="F270" s="1651"/>
      <c r="G270" s="1651"/>
      <c r="H270" s="1651"/>
      <c r="I270" s="1652"/>
      <c r="J270" s="1652"/>
    </row>
    <row r="271" spans="2:10">
      <c r="B271" s="1651"/>
      <c r="C271" s="1651"/>
      <c r="D271" s="1651"/>
      <c r="E271" s="1651"/>
      <c r="F271" s="1651"/>
      <c r="G271" s="1651"/>
      <c r="H271" s="1651"/>
      <c r="I271" s="1652"/>
      <c r="J271" s="1652"/>
    </row>
    <row r="272" spans="2:10">
      <c r="B272" s="1651"/>
      <c r="C272" s="1651"/>
      <c r="D272" s="1651"/>
      <c r="E272" s="1651"/>
      <c r="F272" s="1651"/>
      <c r="G272" s="1651"/>
      <c r="H272" s="1651"/>
      <c r="I272" s="1652"/>
      <c r="J272" s="1652"/>
    </row>
    <row r="273" spans="2:10">
      <c r="B273" s="1651"/>
      <c r="C273" s="1651"/>
      <c r="D273" s="1651"/>
      <c r="E273" s="1651"/>
      <c r="F273" s="1651"/>
      <c r="G273" s="1651"/>
      <c r="H273" s="1651"/>
      <c r="I273" s="1652"/>
      <c r="J273" s="1652"/>
    </row>
    <row r="274" spans="2:10">
      <c r="B274" s="1651"/>
      <c r="C274" s="1651"/>
      <c r="D274" s="1651"/>
      <c r="E274" s="1651"/>
      <c r="F274" s="1651"/>
      <c r="G274" s="1651"/>
      <c r="H274" s="1651"/>
      <c r="I274" s="1652"/>
      <c r="J274" s="1652"/>
    </row>
    <row r="275" spans="2:10">
      <c r="B275" s="1651"/>
      <c r="C275" s="1651"/>
      <c r="D275" s="1651"/>
      <c r="E275" s="1651"/>
      <c r="F275" s="1651"/>
      <c r="G275" s="1651"/>
      <c r="H275" s="1651"/>
      <c r="I275" s="1652"/>
      <c r="J275" s="1652"/>
    </row>
    <row r="276" spans="2:10">
      <c r="B276" s="1651"/>
      <c r="C276" s="1651"/>
      <c r="D276" s="1651"/>
      <c r="E276" s="1651"/>
      <c r="F276" s="1651"/>
      <c r="G276" s="1651"/>
      <c r="H276" s="1651"/>
      <c r="I276" s="1652"/>
      <c r="J276" s="1652"/>
    </row>
    <row r="277" spans="2:10">
      <c r="B277" s="1651"/>
      <c r="C277" s="1651"/>
      <c r="D277" s="1651"/>
      <c r="E277" s="1651"/>
      <c r="F277" s="1651"/>
      <c r="G277" s="1651"/>
      <c r="H277" s="1651"/>
      <c r="I277" s="1652"/>
      <c r="J277" s="1652"/>
    </row>
    <row r="278" spans="2:10">
      <c r="B278" s="1651"/>
      <c r="C278" s="1651"/>
      <c r="D278" s="1651"/>
      <c r="E278" s="1651"/>
      <c r="F278" s="1651"/>
      <c r="G278" s="1651"/>
      <c r="H278" s="1651"/>
      <c r="I278" s="1652"/>
      <c r="J278" s="1652"/>
    </row>
    <row r="279" spans="2:10">
      <c r="B279" s="1651"/>
      <c r="C279" s="1651"/>
      <c r="D279" s="1651"/>
      <c r="E279" s="1651"/>
      <c r="F279" s="1651"/>
      <c r="G279" s="1651"/>
      <c r="H279" s="1651"/>
      <c r="I279" s="1652"/>
      <c r="J279" s="1652"/>
    </row>
    <row r="280" spans="2:10">
      <c r="B280" s="1651"/>
      <c r="C280" s="1651"/>
      <c r="D280" s="1651"/>
      <c r="E280" s="1651"/>
      <c r="F280" s="1651"/>
      <c r="G280" s="1651"/>
      <c r="H280" s="1651"/>
      <c r="I280" s="1652"/>
      <c r="J280" s="1652"/>
    </row>
    <row r="281" spans="2:10">
      <c r="B281" s="1651"/>
      <c r="C281" s="1651"/>
      <c r="D281" s="1651"/>
      <c r="E281" s="1651"/>
      <c r="F281" s="1651"/>
      <c r="G281" s="1651"/>
      <c r="H281" s="1651"/>
      <c r="I281" s="1652"/>
      <c r="J281" s="1652"/>
    </row>
    <row r="282" spans="2:10">
      <c r="B282" s="1651"/>
      <c r="C282" s="1651"/>
      <c r="D282" s="1651"/>
      <c r="E282" s="1651"/>
      <c r="F282" s="1651"/>
      <c r="G282" s="1651"/>
      <c r="H282" s="1651"/>
      <c r="I282" s="1652"/>
      <c r="J282" s="1652"/>
    </row>
    <row r="283" spans="2:10">
      <c r="B283" s="1651"/>
      <c r="C283" s="1651"/>
      <c r="D283" s="1651"/>
      <c r="E283" s="1651"/>
      <c r="F283" s="1651"/>
      <c r="G283" s="1651"/>
      <c r="H283" s="1651"/>
      <c r="I283" s="1652"/>
      <c r="J283" s="1652"/>
    </row>
    <row r="284" spans="2:10">
      <c r="B284" s="1651"/>
      <c r="C284" s="1651"/>
      <c r="D284" s="1651"/>
      <c r="E284" s="1651"/>
      <c r="F284" s="1651"/>
      <c r="G284" s="1651"/>
      <c r="H284" s="1651"/>
      <c r="I284" s="1652"/>
      <c r="J284" s="1652"/>
    </row>
    <row r="285" spans="2:10">
      <c r="B285" s="1651"/>
      <c r="C285" s="1651"/>
      <c r="D285" s="1651"/>
      <c r="E285" s="1651"/>
      <c r="F285" s="1651"/>
      <c r="G285" s="1651"/>
      <c r="H285" s="1651"/>
      <c r="I285" s="1652"/>
      <c r="J285" s="1652"/>
    </row>
    <row r="286" spans="2:10">
      <c r="B286" s="1651"/>
      <c r="C286" s="1651"/>
      <c r="D286" s="1651"/>
      <c r="E286" s="1651"/>
      <c r="F286" s="1651"/>
      <c r="G286" s="1651"/>
      <c r="H286" s="1651"/>
      <c r="I286" s="1652"/>
      <c r="J286" s="1652"/>
    </row>
    <row r="287" spans="2:10">
      <c r="B287" s="1651"/>
      <c r="C287" s="1651"/>
      <c r="D287" s="1651"/>
      <c r="E287" s="1651"/>
      <c r="F287" s="1651"/>
      <c r="G287" s="1651"/>
      <c r="H287" s="1651"/>
      <c r="I287" s="1652"/>
      <c r="J287" s="1652"/>
    </row>
    <row r="288" spans="2:10">
      <c r="B288" s="1651"/>
      <c r="C288" s="1651"/>
      <c r="D288" s="1651"/>
      <c r="E288" s="1651"/>
      <c r="F288" s="1651"/>
      <c r="G288" s="1651"/>
      <c r="H288" s="1651"/>
      <c r="I288" s="1652"/>
      <c r="J288" s="1652"/>
    </row>
    <row r="289" spans="2:10">
      <c r="B289" s="1651"/>
      <c r="C289" s="1651"/>
      <c r="D289" s="1651"/>
      <c r="E289" s="1651"/>
      <c r="F289" s="1651"/>
      <c r="G289" s="1651"/>
      <c r="H289" s="1651"/>
      <c r="I289" s="1652"/>
      <c r="J289" s="1652"/>
    </row>
    <row r="290" spans="2:10">
      <c r="B290" s="1651"/>
      <c r="C290" s="1651"/>
      <c r="D290" s="1651"/>
      <c r="E290" s="1651"/>
      <c r="F290" s="1651"/>
      <c r="G290" s="1651"/>
      <c r="H290" s="1651"/>
      <c r="I290" s="1652"/>
      <c r="J290" s="1652"/>
    </row>
    <row r="291" spans="2:10">
      <c r="B291" s="1651"/>
      <c r="C291" s="1651"/>
      <c r="D291" s="1651"/>
      <c r="E291" s="1651"/>
      <c r="F291" s="1651"/>
      <c r="G291" s="1651"/>
      <c r="H291" s="1651"/>
      <c r="I291" s="1652"/>
      <c r="J291" s="1652"/>
    </row>
    <row r="292" spans="2:10">
      <c r="B292" s="1651"/>
      <c r="C292" s="1651"/>
      <c r="D292" s="1651"/>
      <c r="E292" s="1651"/>
      <c r="F292" s="1651"/>
      <c r="G292" s="1651"/>
      <c r="H292" s="1651"/>
      <c r="I292" s="1652"/>
      <c r="J292" s="1652"/>
    </row>
    <row r="293" spans="2:10">
      <c r="B293" s="1651"/>
      <c r="C293" s="1651"/>
      <c r="D293" s="1651"/>
      <c r="E293" s="1651"/>
      <c r="F293" s="1651"/>
      <c r="G293" s="1651"/>
      <c r="H293" s="1651"/>
      <c r="I293" s="1652"/>
      <c r="J293" s="1652"/>
    </row>
    <row r="294" spans="2:10">
      <c r="B294" s="1651"/>
      <c r="C294" s="1651"/>
      <c r="D294" s="1651"/>
      <c r="E294" s="1651"/>
      <c r="F294" s="1651"/>
      <c r="G294" s="1651"/>
      <c r="H294" s="1651"/>
      <c r="I294" s="1652"/>
      <c r="J294" s="1652"/>
    </row>
    <row r="295" spans="2:10">
      <c r="B295" s="1651"/>
      <c r="C295" s="1651"/>
      <c r="D295" s="1651"/>
      <c r="E295" s="1651"/>
      <c r="F295" s="1651"/>
      <c r="G295" s="1651"/>
      <c r="H295" s="1651"/>
      <c r="I295" s="1652"/>
      <c r="J295" s="1652"/>
    </row>
    <row r="296" spans="2:10">
      <c r="B296" s="1651"/>
      <c r="C296" s="1651"/>
      <c r="D296" s="1651"/>
      <c r="E296" s="1651"/>
      <c r="F296" s="1651"/>
      <c r="G296" s="1651"/>
      <c r="H296" s="1651"/>
      <c r="I296" s="1652"/>
      <c r="J296" s="1652"/>
    </row>
    <row r="297" spans="2:10">
      <c r="B297" s="1651"/>
      <c r="C297" s="1651"/>
      <c r="D297" s="1651"/>
      <c r="E297" s="1651"/>
      <c r="F297" s="1651"/>
      <c r="G297" s="1651"/>
      <c r="H297" s="1651"/>
      <c r="I297" s="1652"/>
      <c r="J297" s="1652"/>
    </row>
    <row r="298" spans="2:10">
      <c r="B298" s="1651"/>
      <c r="C298" s="1651"/>
      <c r="D298" s="1651"/>
      <c r="E298" s="1651"/>
      <c r="F298" s="1651"/>
      <c r="G298" s="1651"/>
      <c r="H298" s="1651"/>
      <c r="I298" s="1652"/>
      <c r="J298" s="1652"/>
    </row>
    <row r="299" spans="2:10">
      <c r="B299" s="1651"/>
      <c r="C299" s="1651"/>
      <c r="D299" s="1651"/>
      <c r="E299" s="1651"/>
      <c r="F299" s="1651"/>
      <c r="G299" s="1651"/>
      <c r="H299" s="1651"/>
      <c r="I299" s="1652"/>
      <c r="J299" s="1652"/>
    </row>
    <row r="300" spans="2:10">
      <c r="B300" s="1651"/>
      <c r="C300" s="1651"/>
      <c r="D300" s="1651"/>
      <c r="E300" s="1651"/>
      <c r="F300" s="1651"/>
      <c r="G300" s="1651"/>
      <c r="H300" s="1651"/>
      <c r="I300" s="1652"/>
      <c r="J300" s="1652"/>
    </row>
    <row r="301" spans="2:10">
      <c r="B301" s="1651"/>
      <c r="C301" s="1651"/>
      <c r="D301" s="1651"/>
      <c r="E301" s="1651"/>
      <c r="F301" s="1651"/>
      <c r="G301" s="1651"/>
      <c r="H301" s="1651"/>
      <c r="I301" s="1652"/>
      <c r="J301" s="1652"/>
    </row>
    <row r="302" spans="2:10">
      <c r="B302" s="1651"/>
      <c r="C302" s="1651"/>
      <c r="D302" s="1651"/>
      <c r="E302" s="1651"/>
      <c r="F302" s="1651"/>
      <c r="G302" s="1651"/>
      <c r="H302" s="1651"/>
      <c r="I302" s="1652"/>
      <c r="J302" s="1652"/>
    </row>
    <row r="303" spans="2:10">
      <c r="B303" s="1651"/>
      <c r="C303" s="1651"/>
      <c r="D303" s="1651"/>
      <c r="E303" s="1651"/>
      <c r="F303" s="1651"/>
      <c r="G303" s="1651"/>
      <c r="H303" s="1651"/>
      <c r="I303" s="1652"/>
      <c r="J303" s="1652"/>
    </row>
    <row r="304" spans="2:10">
      <c r="B304" s="1651"/>
      <c r="C304" s="1651"/>
      <c r="D304" s="1651"/>
      <c r="E304" s="1651"/>
      <c r="F304" s="1651"/>
      <c r="G304" s="1651"/>
      <c r="H304" s="1651"/>
      <c r="I304" s="1652"/>
      <c r="J304" s="1652"/>
    </row>
    <row r="305" spans="2:10">
      <c r="B305" s="1651"/>
      <c r="C305" s="1651"/>
      <c r="D305" s="1651"/>
      <c r="E305" s="1651"/>
      <c r="F305" s="1651"/>
      <c r="G305" s="1651"/>
      <c r="H305" s="1651"/>
      <c r="I305" s="1652"/>
      <c r="J305" s="1652"/>
    </row>
    <row r="306" spans="2:10">
      <c r="B306" s="1651"/>
      <c r="C306" s="1651"/>
      <c r="D306" s="1651"/>
      <c r="E306" s="1651"/>
      <c r="F306" s="1651"/>
      <c r="G306" s="1651"/>
      <c r="H306" s="1651"/>
      <c r="I306" s="1652"/>
      <c r="J306" s="1652"/>
    </row>
    <row r="307" spans="2:10">
      <c r="B307" s="1651"/>
      <c r="C307" s="1651"/>
      <c r="D307" s="1651"/>
      <c r="E307" s="1651"/>
      <c r="F307" s="1651"/>
      <c r="G307" s="1651"/>
      <c r="H307" s="1651"/>
      <c r="I307" s="1652"/>
      <c r="J307" s="1652"/>
    </row>
    <row r="308" spans="2:10">
      <c r="B308" s="1651"/>
      <c r="C308" s="1651"/>
      <c r="D308" s="1651"/>
      <c r="E308" s="1651"/>
      <c r="F308" s="1651"/>
      <c r="G308" s="1651"/>
      <c r="H308" s="1651"/>
      <c r="I308" s="1652"/>
      <c r="J308" s="1652"/>
    </row>
    <row r="309" spans="2:10">
      <c r="B309" s="1651"/>
      <c r="C309" s="1651"/>
      <c r="D309" s="1651"/>
      <c r="E309" s="1651"/>
      <c r="F309" s="1651"/>
      <c r="G309" s="1651"/>
      <c r="H309" s="1651"/>
      <c r="I309" s="1652"/>
      <c r="J309" s="1652"/>
    </row>
    <row r="310" spans="2:10">
      <c r="B310" s="1651"/>
      <c r="C310" s="1651"/>
      <c r="D310" s="1651"/>
      <c r="E310" s="1651"/>
      <c r="F310" s="1651"/>
      <c r="G310" s="1651"/>
      <c r="H310" s="1651"/>
      <c r="I310" s="1652"/>
      <c r="J310" s="1652"/>
    </row>
    <row r="311" spans="2:10">
      <c r="B311" s="1651"/>
      <c r="C311" s="1651"/>
      <c r="D311" s="1651"/>
      <c r="E311" s="1651"/>
      <c r="F311" s="1651"/>
      <c r="G311" s="1651"/>
      <c r="H311" s="1651"/>
      <c r="I311" s="1652"/>
      <c r="J311" s="1652"/>
    </row>
    <row r="312" spans="2:10">
      <c r="B312" s="1651"/>
      <c r="C312" s="1651"/>
      <c r="D312" s="1651"/>
      <c r="E312" s="1651"/>
      <c r="F312" s="1651"/>
      <c r="G312" s="1651"/>
      <c r="H312" s="1651"/>
      <c r="I312" s="1652"/>
      <c r="J312" s="1652"/>
    </row>
    <row r="313" spans="2:10">
      <c r="B313" s="1651"/>
      <c r="C313" s="1651"/>
      <c r="D313" s="1651"/>
      <c r="E313" s="1651"/>
      <c r="F313" s="1651"/>
      <c r="G313" s="1651"/>
      <c r="H313" s="1651"/>
      <c r="I313" s="1652"/>
      <c r="J313" s="1652"/>
    </row>
    <row r="314" spans="2:10">
      <c r="B314" s="1651"/>
      <c r="C314" s="1651"/>
      <c r="D314" s="1651"/>
      <c r="E314" s="1651"/>
      <c r="F314" s="1651"/>
      <c r="G314" s="1651"/>
      <c r="H314" s="1651"/>
      <c r="I314" s="1652"/>
      <c r="J314" s="1652"/>
    </row>
    <row r="315" spans="2:10">
      <c r="B315" s="1651"/>
      <c r="C315" s="1651"/>
      <c r="D315" s="1651"/>
      <c r="E315" s="1651"/>
      <c r="F315" s="1651"/>
      <c r="G315" s="1651"/>
      <c r="H315" s="1651"/>
      <c r="I315" s="1652"/>
      <c r="J315" s="1652"/>
    </row>
    <row r="316" spans="2:10">
      <c r="B316" s="1651"/>
      <c r="C316" s="1651"/>
      <c r="D316" s="1651"/>
      <c r="E316" s="1651"/>
      <c r="F316" s="1651"/>
      <c r="G316" s="1651"/>
      <c r="H316" s="1651"/>
      <c r="I316" s="1652"/>
      <c r="J316" s="1652"/>
    </row>
    <row r="317" spans="2:10">
      <c r="B317" s="1651"/>
      <c r="C317" s="1651"/>
      <c r="D317" s="1651"/>
      <c r="E317" s="1651"/>
      <c r="F317" s="1651"/>
      <c r="G317" s="1651"/>
      <c r="H317" s="1651"/>
      <c r="I317" s="1652"/>
      <c r="J317" s="1652"/>
    </row>
    <row r="318" spans="2:10">
      <c r="B318" s="1651"/>
      <c r="C318" s="1651"/>
      <c r="D318" s="1651"/>
      <c r="E318" s="1651"/>
      <c r="F318" s="1651"/>
      <c r="G318" s="1651"/>
      <c r="H318" s="1651"/>
      <c r="I318" s="1652"/>
      <c r="J318" s="1652"/>
    </row>
    <row r="319" spans="2:10">
      <c r="B319" s="1651"/>
      <c r="C319" s="1651"/>
      <c r="D319" s="1651"/>
      <c r="E319" s="1651"/>
      <c r="F319" s="1651"/>
      <c r="G319" s="1651"/>
      <c r="H319" s="1651"/>
      <c r="I319" s="1652"/>
      <c r="J319" s="1652"/>
    </row>
    <row r="320" spans="2:10">
      <c r="B320" s="1651"/>
      <c r="C320" s="1651"/>
      <c r="D320" s="1651"/>
      <c r="E320" s="1651"/>
      <c r="F320" s="1651"/>
      <c r="G320" s="1651"/>
      <c r="H320" s="1651"/>
      <c r="I320" s="1652"/>
      <c r="J320" s="1652"/>
    </row>
    <row r="321" spans="2:10">
      <c r="B321" s="1651"/>
      <c r="C321" s="1651"/>
      <c r="D321" s="1651"/>
      <c r="E321" s="1651"/>
      <c r="F321" s="1651"/>
      <c r="G321" s="1651"/>
      <c r="H321" s="1651"/>
      <c r="I321" s="1652"/>
      <c r="J321" s="1652"/>
    </row>
    <row r="322" spans="2:10">
      <c r="B322" s="1651"/>
      <c r="C322" s="1651"/>
      <c r="D322" s="1651"/>
      <c r="E322" s="1651"/>
      <c r="F322" s="1651"/>
      <c r="G322" s="1651"/>
      <c r="H322" s="1651"/>
      <c r="I322" s="1652"/>
      <c r="J322" s="1652"/>
    </row>
    <row r="323" spans="2:10">
      <c r="B323" s="1651"/>
      <c r="C323" s="1651"/>
      <c r="D323" s="1651"/>
      <c r="E323" s="1651"/>
      <c r="F323" s="1651"/>
      <c r="G323" s="1651"/>
      <c r="H323" s="1651"/>
      <c r="I323" s="1652"/>
      <c r="J323" s="1652"/>
    </row>
    <row r="324" spans="2:10">
      <c r="B324" s="1651"/>
      <c r="C324" s="1651"/>
      <c r="D324" s="1651"/>
      <c r="E324" s="1651"/>
      <c r="F324" s="1651"/>
      <c r="G324" s="1651"/>
      <c r="H324" s="1651"/>
      <c r="I324" s="1652"/>
      <c r="J324" s="1652"/>
    </row>
    <row r="325" spans="2:10">
      <c r="B325" s="1651"/>
      <c r="C325" s="1651"/>
      <c r="D325" s="1651"/>
      <c r="E325" s="1651"/>
      <c r="F325" s="1651"/>
      <c r="G325" s="1651"/>
      <c r="H325" s="1651"/>
      <c r="I325" s="1652"/>
      <c r="J325" s="1652"/>
    </row>
    <row r="326" spans="2:10">
      <c r="B326" s="1651"/>
      <c r="C326" s="1651"/>
      <c r="D326" s="1651"/>
      <c r="E326" s="1651"/>
      <c r="F326" s="1651"/>
      <c r="G326" s="1651"/>
      <c r="H326" s="1651"/>
      <c r="I326" s="1652"/>
      <c r="J326" s="1652"/>
    </row>
    <row r="327" spans="2:10">
      <c r="B327" s="1651"/>
      <c r="C327" s="1651"/>
      <c r="D327" s="1651"/>
      <c r="E327" s="1651"/>
      <c r="F327" s="1651"/>
      <c r="G327" s="1651"/>
      <c r="H327" s="1651"/>
      <c r="I327" s="1652"/>
      <c r="J327" s="1652"/>
    </row>
    <row r="328" spans="2:10">
      <c r="B328" s="1651"/>
      <c r="C328" s="1651"/>
      <c r="D328" s="1651"/>
      <c r="E328" s="1651"/>
      <c r="F328" s="1651"/>
      <c r="G328" s="1651"/>
      <c r="H328" s="1651"/>
      <c r="I328" s="1652"/>
      <c r="J328" s="1652"/>
    </row>
    <row r="329" spans="2:10">
      <c r="B329" s="1651"/>
      <c r="C329" s="1651"/>
      <c r="D329" s="1651"/>
      <c r="E329" s="1651"/>
      <c r="F329" s="1651"/>
      <c r="G329" s="1651"/>
      <c r="H329" s="1651"/>
      <c r="I329" s="1652"/>
      <c r="J329" s="1652"/>
    </row>
    <row r="330" spans="2:10">
      <c r="B330" s="1651"/>
      <c r="C330" s="1651"/>
      <c r="D330" s="1651"/>
      <c r="E330" s="1651"/>
      <c r="F330" s="1651"/>
      <c r="G330" s="1651"/>
      <c r="H330" s="1651"/>
      <c r="I330" s="1652"/>
      <c r="J330" s="1652"/>
    </row>
    <row r="331" spans="2:10">
      <c r="B331" s="1651"/>
      <c r="C331" s="1651"/>
      <c r="D331" s="1651"/>
      <c r="E331" s="1651"/>
      <c r="F331" s="1651"/>
      <c r="G331" s="1651"/>
      <c r="H331" s="1651"/>
      <c r="I331" s="1652"/>
      <c r="J331" s="1652"/>
    </row>
    <row r="332" spans="2:10">
      <c r="B332" s="1651"/>
      <c r="C332" s="1651"/>
      <c r="D332" s="1651"/>
      <c r="E332" s="1651"/>
      <c r="F332" s="1651"/>
      <c r="G332" s="1651"/>
      <c r="H332" s="1651"/>
      <c r="I332" s="1652"/>
      <c r="J332" s="1652"/>
    </row>
    <row r="333" spans="2:10">
      <c r="B333" s="1651"/>
      <c r="C333" s="1651"/>
      <c r="D333" s="1651"/>
      <c r="E333" s="1651"/>
      <c r="F333" s="1651"/>
      <c r="G333" s="1651"/>
      <c r="H333" s="1651"/>
      <c r="I333" s="1652"/>
      <c r="J333" s="1652"/>
    </row>
    <row r="334" spans="2:10">
      <c r="B334" s="1651"/>
      <c r="C334" s="1651"/>
      <c r="D334" s="1651"/>
      <c r="E334" s="1651"/>
      <c r="F334" s="1651"/>
      <c r="G334" s="1651"/>
      <c r="H334" s="1651"/>
      <c r="I334" s="1652"/>
      <c r="J334" s="1652"/>
    </row>
    <row r="335" spans="2:10">
      <c r="B335" s="1651"/>
      <c r="C335" s="1651"/>
      <c r="D335" s="1651"/>
      <c r="E335" s="1651"/>
      <c r="F335" s="1651"/>
      <c r="G335" s="1651"/>
      <c r="H335" s="1651"/>
      <c r="I335" s="1652"/>
      <c r="J335" s="1652"/>
    </row>
    <row r="336" spans="2:10">
      <c r="B336" s="1651"/>
      <c r="C336" s="1651"/>
      <c r="D336" s="1651"/>
      <c r="E336" s="1651"/>
      <c r="F336" s="1651"/>
      <c r="G336" s="1651"/>
      <c r="H336" s="1651"/>
      <c r="I336" s="1652"/>
      <c r="J336" s="1652"/>
    </row>
    <row r="337" spans="2:10">
      <c r="B337" s="1651"/>
      <c r="C337" s="1651"/>
      <c r="D337" s="1651"/>
      <c r="E337" s="1651"/>
      <c r="F337" s="1651"/>
      <c r="G337" s="1651"/>
      <c r="H337" s="1651"/>
      <c r="I337" s="1652"/>
      <c r="J337" s="1652"/>
    </row>
    <row r="338" spans="2:10">
      <c r="B338" s="1651"/>
      <c r="C338" s="1651"/>
      <c r="D338" s="1651"/>
      <c r="E338" s="1651"/>
      <c r="F338" s="1651"/>
      <c r="G338" s="1651"/>
      <c r="H338" s="1651"/>
      <c r="I338" s="1652"/>
      <c r="J338" s="1652"/>
    </row>
    <row r="339" spans="2:10">
      <c r="B339" s="1651"/>
      <c r="C339" s="1651"/>
      <c r="D339" s="1651"/>
      <c r="E339" s="1651"/>
      <c r="F339" s="1651"/>
      <c r="G339" s="1651"/>
      <c r="H339" s="1651"/>
      <c r="I339" s="1652"/>
      <c r="J339" s="1652"/>
    </row>
    <row r="340" spans="2:10">
      <c r="B340" s="1651"/>
      <c r="C340" s="1651"/>
      <c r="D340" s="1651"/>
      <c r="E340" s="1651"/>
      <c r="F340" s="1651"/>
      <c r="G340" s="1651"/>
      <c r="H340" s="1651"/>
      <c r="I340" s="1652"/>
      <c r="J340" s="1652"/>
    </row>
    <row r="341" spans="2:10">
      <c r="B341" s="1651"/>
      <c r="C341" s="1651"/>
      <c r="D341" s="1651"/>
      <c r="E341" s="1651"/>
      <c r="F341" s="1651"/>
      <c r="G341" s="1651"/>
      <c r="H341" s="1651"/>
      <c r="I341" s="1652"/>
      <c r="J341" s="1652"/>
    </row>
    <row r="342" spans="2:10">
      <c r="B342" s="1651"/>
      <c r="C342" s="1651"/>
      <c r="D342" s="1651"/>
      <c r="E342" s="1651"/>
      <c r="F342" s="1651"/>
      <c r="G342" s="1651"/>
      <c r="H342" s="1651"/>
      <c r="I342" s="1652"/>
      <c r="J342" s="1652"/>
    </row>
    <row r="343" spans="2:10">
      <c r="B343" s="1651"/>
      <c r="C343" s="1651"/>
      <c r="D343" s="1651"/>
      <c r="E343" s="1651"/>
      <c r="F343" s="1651"/>
      <c r="G343" s="1651"/>
      <c r="H343" s="1651"/>
      <c r="I343" s="1652"/>
      <c r="J343" s="1652"/>
    </row>
    <row r="344" spans="2:10">
      <c r="B344" s="1651"/>
      <c r="C344" s="1651"/>
      <c r="D344" s="1651"/>
      <c r="E344" s="1651"/>
      <c r="F344" s="1651"/>
      <c r="G344" s="1651"/>
      <c r="H344" s="1651"/>
      <c r="I344" s="1652"/>
      <c r="J344" s="1652"/>
    </row>
    <row r="345" spans="2:10">
      <c r="B345" s="1651"/>
      <c r="C345" s="1651"/>
      <c r="D345" s="1651"/>
      <c r="E345" s="1651"/>
      <c r="F345" s="1651"/>
      <c r="G345" s="1651"/>
      <c r="H345" s="1651"/>
      <c r="I345" s="1652"/>
      <c r="J345" s="1652"/>
    </row>
    <row r="346" spans="2:10">
      <c r="B346" s="1651"/>
      <c r="C346" s="1651"/>
      <c r="D346" s="1651"/>
      <c r="E346" s="1651"/>
      <c r="F346" s="1651"/>
      <c r="G346" s="1651"/>
      <c r="H346" s="1651"/>
      <c r="I346" s="1652"/>
      <c r="J346" s="1652"/>
    </row>
    <row r="347" spans="2:10">
      <c r="B347" s="1651"/>
      <c r="C347" s="1651"/>
      <c r="D347" s="1651"/>
      <c r="E347" s="1651"/>
      <c r="F347" s="1651"/>
      <c r="G347" s="1651"/>
      <c r="H347" s="1651"/>
      <c r="I347" s="1652"/>
      <c r="J347" s="1652"/>
    </row>
    <row r="348" spans="2:10">
      <c r="B348" s="1651"/>
      <c r="C348" s="1651"/>
      <c r="D348" s="1651"/>
      <c r="E348" s="1651"/>
      <c r="F348" s="1651"/>
      <c r="G348" s="1651"/>
      <c r="H348" s="1651"/>
      <c r="I348" s="1652"/>
      <c r="J348" s="1652"/>
    </row>
    <row r="349" spans="2:10">
      <c r="B349" s="1651"/>
      <c r="C349" s="1651"/>
      <c r="D349" s="1651"/>
      <c r="E349" s="1651"/>
      <c r="F349" s="1651"/>
      <c r="G349" s="1651"/>
      <c r="H349" s="1651"/>
      <c r="I349" s="1652"/>
      <c r="J349" s="1652"/>
    </row>
    <row r="350" spans="2:10">
      <c r="B350" s="1651"/>
      <c r="C350" s="1651"/>
      <c r="D350" s="1651"/>
      <c r="E350" s="1651"/>
      <c r="F350" s="1651"/>
      <c r="G350" s="1651"/>
      <c r="H350" s="1651"/>
      <c r="I350" s="1652"/>
      <c r="J350" s="1652"/>
    </row>
    <row r="351" spans="2:10">
      <c r="B351" s="1651"/>
      <c r="C351" s="1651"/>
      <c r="D351" s="1651"/>
      <c r="E351" s="1651"/>
      <c r="F351" s="1651"/>
      <c r="G351" s="1651"/>
      <c r="H351" s="1651"/>
      <c r="I351" s="1652"/>
      <c r="J351" s="1652"/>
    </row>
    <row r="352" spans="2:10">
      <c r="B352" s="1651"/>
      <c r="C352" s="1651"/>
      <c r="D352" s="1651"/>
      <c r="E352" s="1651"/>
      <c r="F352" s="1651"/>
      <c r="G352" s="1651"/>
      <c r="H352" s="1651"/>
      <c r="I352" s="1652"/>
      <c r="J352" s="1652"/>
    </row>
    <row r="353" spans="2:10">
      <c r="B353" s="1651"/>
      <c r="C353" s="1651"/>
      <c r="D353" s="1651"/>
      <c r="E353" s="1651"/>
      <c r="F353" s="1651"/>
      <c r="G353" s="1651"/>
      <c r="H353" s="1651"/>
      <c r="I353" s="1652"/>
      <c r="J353" s="1652"/>
    </row>
    <row r="354" spans="2:10">
      <c r="B354" s="1651"/>
      <c r="C354" s="1651"/>
      <c r="D354" s="1651"/>
      <c r="E354" s="1651"/>
      <c r="F354" s="1651"/>
      <c r="G354" s="1651"/>
      <c r="H354" s="1651"/>
      <c r="I354" s="1652"/>
      <c r="J354" s="1652"/>
    </row>
    <row r="355" spans="2:10">
      <c r="B355" s="1651"/>
      <c r="C355" s="1651"/>
      <c r="D355" s="1651"/>
      <c r="E355" s="1651"/>
      <c r="F355" s="1651"/>
      <c r="G355" s="1651"/>
      <c r="H355" s="1651"/>
      <c r="I355" s="1652"/>
      <c r="J355" s="1652"/>
    </row>
    <row r="356" spans="2:10">
      <c r="B356" s="1651"/>
      <c r="C356" s="1651"/>
      <c r="D356" s="1651"/>
      <c r="E356" s="1651"/>
      <c r="F356" s="1651"/>
      <c r="G356" s="1651"/>
      <c r="H356" s="1651"/>
      <c r="I356" s="1652"/>
      <c r="J356" s="1652"/>
    </row>
    <row r="357" spans="2:10">
      <c r="B357" s="1651"/>
      <c r="C357" s="1651"/>
      <c r="D357" s="1651"/>
      <c r="E357" s="1651"/>
      <c r="F357" s="1651"/>
      <c r="G357" s="1651"/>
      <c r="H357" s="1651"/>
      <c r="I357" s="1652"/>
      <c r="J357" s="1652"/>
    </row>
    <row r="358" spans="2:10">
      <c r="B358" s="1651"/>
      <c r="C358" s="1651"/>
      <c r="D358" s="1651"/>
      <c r="E358" s="1651"/>
      <c r="F358" s="1651"/>
      <c r="G358" s="1651"/>
      <c r="H358" s="1651"/>
      <c r="I358" s="1652"/>
      <c r="J358" s="1652"/>
    </row>
    <row r="359" spans="2:10">
      <c r="B359" s="1651"/>
      <c r="C359" s="1651"/>
      <c r="D359" s="1651"/>
      <c r="E359" s="1651"/>
      <c r="F359" s="1651"/>
      <c r="G359" s="1651"/>
      <c r="H359" s="1651"/>
      <c r="I359" s="1652"/>
      <c r="J359" s="1652"/>
    </row>
    <row r="360" spans="2:10">
      <c r="B360" s="1651"/>
      <c r="C360" s="1651"/>
      <c r="D360" s="1651"/>
      <c r="E360" s="1651"/>
      <c r="F360" s="1651"/>
      <c r="G360" s="1651"/>
      <c r="H360" s="1651"/>
      <c r="I360" s="1652"/>
      <c r="J360" s="1652"/>
    </row>
    <row r="361" spans="2:10">
      <c r="B361" s="1651"/>
      <c r="C361" s="1651"/>
      <c r="D361" s="1651"/>
      <c r="E361" s="1651"/>
      <c r="F361" s="1651"/>
      <c r="G361" s="1651"/>
      <c r="H361" s="1651"/>
      <c r="I361" s="1652"/>
      <c r="J361" s="1652"/>
    </row>
    <row r="362" spans="2:10">
      <c r="B362" s="1651"/>
      <c r="C362" s="1651"/>
      <c r="D362" s="1651"/>
      <c r="E362" s="1651"/>
      <c r="F362" s="1651"/>
      <c r="G362" s="1651"/>
      <c r="H362" s="1651"/>
      <c r="I362" s="1652"/>
      <c r="J362" s="1652"/>
    </row>
    <row r="363" spans="2:10">
      <c r="B363" s="1651"/>
      <c r="C363" s="1651"/>
      <c r="D363" s="1651"/>
      <c r="E363" s="1651"/>
      <c r="F363" s="1651"/>
      <c r="G363" s="1651"/>
      <c r="H363" s="1651"/>
      <c r="I363" s="1652"/>
      <c r="J363" s="1652"/>
    </row>
    <row r="364" spans="2:10">
      <c r="B364" s="1651"/>
      <c r="C364" s="1651"/>
      <c r="D364" s="1651"/>
      <c r="E364" s="1651"/>
      <c r="F364" s="1651"/>
      <c r="G364" s="1651"/>
      <c r="H364" s="1651"/>
      <c r="I364" s="1652"/>
      <c r="J364" s="1652"/>
    </row>
    <row r="365" spans="2:10">
      <c r="B365" s="1651"/>
      <c r="C365" s="1651"/>
      <c r="D365" s="1651"/>
      <c r="E365" s="1651"/>
      <c r="F365" s="1651"/>
      <c r="G365" s="1651"/>
      <c r="H365" s="1651"/>
      <c r="I365" s="1652"/>
      <c r="J365" s="1652"/>
    </row>
    <row r="366" spans="2:10">
      <c r="B366" s="1651"/>
      <c r="C366" s="1651"/>
      <c r="D366" s="1651"/>
      <c r="E366" s="1651"/>
      <c r="F366" s="1651"/>
      <c r="G366" s="1651"/>
      <c r="H366" s="1651"/>
      <c r="I366" s="1652"/>
      <c r="J366" s="1652"/>
    </row>
    <row r="367" spans="2:10">
      <c r="B367" s="1651"/>
      <c r="C367" s="1651"/>
      <c r="D367" s="1651"/>
      <c r="E367" s="1651"/>
      <c r="F367" s="1651"/>
      <c r="G367" s="1651"/>
      <c r="H367" s="1651"/>
      <c r="I367" s="1652"/>
      <c r="J367" s="1652"/>
    </row>
    <row r="368" spans="2:10">
      <c r="B368" s="1651"/>
      <c r="C368" s="1651"/>
      <c r="D368" s="1651"/>
      <c r="E368" s="1651"/>
      <c r="F368" s="1651"/>
      <c r="G368" s="1651"/>
      <c r="H368" s="1651"/>
      <c r="I368" s="1652"/>
      <c r="J368" s="1652"/>
    </row>
    <row r="369" spans="2:10">
      <c r="B369" s="1651"/>
      <c r="C369" s="1651"/>
      <c r="D369" s="1651"/>
      <c r="E369" s="1651"/>
      <c r="F369" s="1651"/>
      <c r="G369" s="1651"/>
      <c r="H369" s="1651"/>
      <c r="I369" s="1652"/>
      <c r="J369" s="1652"/>
    </row>
    <row r="370" spans="2:10">
      <c r="B370" s="1651"/>
      <c r="C370" s="1651"/>
      <c r="D370" s="1651"/>
      <c r="E370" s="1651"/>
      <c r="F370" s="1651"/>
      <c r="G370" s="1651"/>
      <c r="H370" s="1651"/>
      <c r="I370" s="1652"/>
      <c r="J370" s="1652"/>
    </row>
    <row r="371" spans="2:10">
      <c r="B371" s="1651"/>
      <c r="C371" s="1651"/>
      <c r="D371" s="1651"/>
      <c r="E371" s="1651"/>
      <c r="F371" s="1651"/>
      <c r="G371" s="1651"/>
      <c r="H371" s="1651"/>
      <c r="I371" s="1652"/>
      <c r="J371" s="1652"/>
    </row>
    <row r="372" spans="2:10">
      <c r="B372" s="1651"/>
      <c r="C372" s="1651"/>
      <c r="D372" s="1651"/>
      <c r="E372" s="1651"/>
      <c r="F372" s="1651"/>
      <c r="G372" s="1651"/>
      <c r="H372" s="1651"/>
      <c r="I372" s="1652"/>
      <c r="J372" s="1652"/>
    </row>
    <row r="373" spans="2:10">
      <c r="B373" s="1651"/>
      <c r="C373" s="1651"/>
      <c r="D373" s="1651"/>
      <c r="E373" s="1651"/>
      <c r="F373" s="1651"/>
      <c r="G373" s="1651"/>
      <c r="H373" s="1651"/>
      <c r="I373" s="1652"/>
      <c r="J373" s="1652"/>
    </row>
    <row r="374" spans="2:10">
      <c r="B374" s="1651"/>
      <c r="C374" s="1651"/>
      <c r="D374" s="1651"/>
      <c r="E374" s="1651"/>
      <c r="F374" s="1651"/>
      <c r="G374" s="1651"/>
      <c r="H374" s="1651"/>
      <c r="I374" s="1652"/>
      <c r="J374" s="1652"/>
    </row>
    <row r="375" spans="2:10">
      <c r="B375" s="1651"/>
      <c r="C375" s="1651"/>
      <c r="D375" s="1651"/>
      <c r="E375" s="1651"/>
      <c r="F375" s="1651"/>
      <c r="G375" s="1651"/>
      <c r="H375" s="1651"/>
      <c r="I375" s="1652"/>
      <c r="J375" s="1652"/>
    </row>
    <row r="376" spans="2:10">
      <c r="B376" s="1651"/>
      <c r="C376" s="1651"/>
      <c r="D376" s="1651"/>
      <c r="E376" s="1651"/>
      <c r="F376" s="1651"/>
      <c r="G376" s="1651"/>
      <c r="H376" s="1651"/>
      <c r="I376" s="1652"/>
      <c r="J376" s="1652"/>
    </row>
    <row r="377" spans="2:10">
      <c r="B377" s="1651"/>
      <c r="C377" s="1651"/>
      <c r="D377" s="1651"/>
      <c r="E377" s="1651"/>
      <c r="F377" s="1651"/>
      <c r="G377" s="1651"/>
      <c r="H377" s="1651"/>
      <c r="I377" s="1652"/>
      <c r="J377" s="1652"/>
    </row>
    <row r="378" spans="2:10">
      <c r="B378" s="1651"/>
      <c r="C378" s="1651"/>
      <c r="D378" s="1651"/>
      <c r="E378" s="1651"/>
      <c r="F378" s="1651"/>
      <c r="G378" s="1651"/>
      <c r="H378" s="1651"/>
      <c r="I378" s="1652"/>
      <c r="J378" s="1652"/>
    </row>
    <row r="379" spans="2:10">
      <c r="B379" s="1651"/>
      <c r="C379" s="1651"/>
      <c r="D379" s="1651"/>
      <c r="E379" s="1651"/>
      <c r="F379" s="1651"/>
      <c r="G379" s="1651"/>
      <c r="H379" s="1651"/>
      <c r="I379" s="1652"/>
      <c r="J379" s="1652"/>
    </row>
    <row r="380" spans="2:10">
      <c r="B380" s="1651"/>
      <c r="C380" s="1651"/>
      <c r="D380" s="1651"/>
      <c r="E380" s="1651"/>
      <c r="F380" s="1651"/>
      <c r="G380" s="1651"/>
      <c r="H380" s="1651"/>
      <c r="I380" s="1652"/>
      <c r="J380" s="1652"/>
    </row>
    <row r="381" spans="2:10">
      <c r="B381" s="1651"/>
      <c r="C381" s="1651"/>
      <c r="D381" s="1651"/>
      <c r="E381" s="1651"/>
      <c r="F381" s="1651"/>
      <c r="G381" s="1651"/>
      <c r="H381" s="1651"/>
      <c r="I381" s="1652"/>
      <c r="J381" s="1652"/>
    </row>
    <row r="382" spans="2:10">
      <c r="B382" s="1651"/>
      <c r="C382" s="1651"/>
      <c r="D382" s="1651"/>
      <c r="E382" s="1651"/>
      <c r="F382" s="1651"/>
      <c r="G382" s="1651"/>
      <c r="H382" s="1651"/>
      <c r="I382" s="1652"/>
      <c r="J382" s="1652"/>
    </row>
    <row r="383" spans="2:10">
      <c r="B383" s="1651"/>
      <c r="C383" s="1651"/>
      <c r="D383" s="1651"/>
      <c r="E383" s="1651"/>
      <c r="F383" s="1651"/>
      <c r="G383" s="1651"/>
      <c r="H383" s="1651"/>
      <c r="I383" s="1652"/>
      <c r="J383" s="1652"/>
    </row>
    <row r="384" spans="2:10">
      <c r="B384" s="1651"/>
      <c r="C384" s="1651"/>
      <c r="D384" s="1651"/>
      <c r="E384" s="1651"/>
      <c r="F384" s="1651"/>
      <c r="G384" s="1651"/>
      <c r="H384" s="1651"/>
      <c r="I384" s="1652"/>
      <c r="J384" s="1652"/>
    </row>
    <row r="385" spans="2:10">
      <c r="B385" s="1651"/>
      <c r="C385" s="1651"/>
      <c r="D385" s="1651"/>
      <c r="E385" s="1651"/>
      <c r="F385" s="1651"/>
      <c r="G385" s="1651"/>
      <c r="H385" s="1651"/>
      <c r="I385" s="1652"/>
      <c r="J385" s="1652"/>
    </row>
    <row r="386" spans="2:10">
      <c r="B386" s="1651"/>
      <c r="C386" s="1651"/>
      <c r="D386" s="1651"/>
      <c r="E386" s="1651"/>
      <c r="F386" s="1651"/>
      <c r="G386" s="1651"/>
      <c r="H386" s="1651"/>
      <c r="I386" s="1652"/>
      <c r="J386" s="1652"/>
    </row>
    <row r="387" spans="2:10">
      <c r="B387" s="1651"/>
      <c r="C387" s="1651"/>
      <c r="D387" s="1651"/>
      <c r="E387" s="1651"/>
      <c r="F387" s="1651"/>
      <c r="G387" s="1651"/>
      <c r="H387" s="1651"/>
      <c r="I387" s="1652"/>
      <c r="J387" s="1652"/>
    </row>
    <row r="388" spans="2:10">
      <c r="B388" s="1651"/>
      <c r="C388" s="1651"/>
      <c r="D388" s="1651"/>
      <c r="E388" s="1651"/>
      <c r="F388" s="1651"/>
      <c r="G388" s="1651"/>
      <c r="H388" s="1651"/>
      <c r="I388" s="1652"/>
      <c r="J388" s="1652"/>
    </row>
    <row r="389" spans="2:10">
      <c r="B389" s="1651"/>
      <c r="C389" s="1651"/>
      <c r="D389" s="1651"/>
      <c r="E389" s="1651"/>
      <c r="F389" s="1651"/>
      <c r="G389" s="1651"/>
      <c r="H389" s="1651"/>
      <c r="I389" s="1652"/>
      <c r="J389" s="1652"/>
    </row>
    <row r="390" spans="2:10">
      <c r="B390" s="1651"/>
      <c r="C390" s="1651"/>
      <c r="D390" s="1651"/>
      <c r="E390" s="1651"/>
      <c r="F390" s="1651"/>
      <c r="G390" s="1651"/>
      <c r="H390" s="1651"/>
      <c r="I390" s="1652"/>
      <c r="J390" s="1652"/>
    </row>
    <row r="391" spans="2:10">
      <c r="B391" s="1651"/>
      <c r="C391" s="1651"/>
      <c r="D391" s="1651"/>
      <c r="E391" s="1651"/>
      <c r="F391" s="1651"/>
      <c r="G391" s="1651"/>
      <c r="H391" s="1651"/>
      <c r="I391" s="1652"/>
      <c r="J391" s="1652"/>
    </row>
    <row r="392" spans="2:10">
      <c r="B392" s="1651"/>
      <c r="C392" s="1651"/>
      <c r="D392" s="1651"/>
      <c r="E392" s="1651"/>
      <c r="F392" s="1651"/>
      <c r="G392" s="1651"/>
      <c r="H392" s="1651"/>
      <c r="I392" s="1652"/>
      <c r="J392" s="1652"/>
    </row>
    <row r="393" spans="2:10">
      <c r="B393" s="1651"/>
      <c r="C393" s="1651"/>
      <c r="D393" s="1651"/>
      <c r="E393" s="1651"/>
      <c r="F393" s="1651"/>
      <c r="G393" s="1651"/>
      <c r="H393" s="1651"/>
      <c r="I393" s="1652"/>
      <c r="J393" s="1652"/>
    </row>
    <row r="394" spans="2:10">
      <c r="B394" s="1651"/>
      <c r="C394" s="1651"/>
      <c r="D394" s="1651"/>
      <c r="E394" s="1651"/>
      <c r="F394" s="1651"/>
      <c r="G394" s="1651"/>
      <c r="H394" s="1651"/>
      <c r="I394" s="1652"/>
      <c r="J394" s="1652"/>
    </row>
    <row r="395" spans="2:10">
      <c r="B395" s="1651"/>
      <c r="C395" s="1651"/>
      <c r="D395" s="1651"/>
      <c r="E395" s="1651"/>
      <c r="F395" s="1651"/>
      <c r="G395" s="1651"/>
      <c r="H395" s="1651"/>
      <c r="I395" s="1652"/>
      <c r="J395" s="1652"/>
    </row>
    <row r="396" spans="2:10">
      <c r="B396" s="1651"/>
      <c r="C396" s="1651"/>
      <c r="D396" s="1651"/>
      <c r="E396" s="1651"/>
      <c r="F396" s="1651"/>
      <c r="G396" s="1651"/>
      <c r="H396" s="1651"/>
      <c r="I396" s="1652"/>
      <c r="J396" s="1652"/>
    </row>
    <row r="397" spans="2:10">
      <c r="B397" s="1651"/>
      <c r="C397" s="1651"/>
      <c r="D397" s="1651"/>
      <c r="E397" s="1651"/>
      <c r="F397" s="1651"/>
      <c r="G397" s="1651"/>
      <c r="H397" s="1651"/>
      <c r="I397" s="1652"/>
      <c r="J397" s="1652"/>
    </row>
    <row r="398" spans="2:10">
      <c r="B398" s="1651"/>
      <c r="C398" s="1651"/>
      <c r="D398" s="1651"/>
      <c r="E398" s="1651"/>
      <c r="F398" s="1651"/>
      <c r="G398" s="1651"/>
      <c r="H398" s="1651"/>
      <c r="I398" s="1652"/>
      <c r="J398" s="1652"/>
    </row>
    <row r="399" spans="2:10">
      <c r="B399" s="1651"/>
      <c r="C399" s="1651"/>
      <c r="D399" s="1651"/>
      <c r="E399" s="1651"/>
      <c r="F399" s="1651"/>
      <c r="G399" s="1651"/>
      <c r="H399" s="1651"/>
      <c r="I399" s="1652"/>
      <c r="J399" s="1652"/>
    </row>
    <row r="400" spans="2:10">
      <c r="B400" s="1651"/>
      <c r="C400" s="1651"/>
      <c r="D400" s="1651"/>
      <c r="E400" s="1651"/>
      <c r="F400" s="1651"/>
      <c r="G400" s="1651"/>
      <c r="H400" s="1651"/>
      <c r="I400" s="1652"/>
      <c r="J400" s="1652"/>
    </row>
    <row r="401" spans="2:10">
      <c r="B401" s="1651"/>
      <c r="C401" s="1651"/>
      <c r="D401" s="1651"/>
      <c r="E401" s="1651"/>
      <c r="F401" s="1651"/>
      <c r="G401" s="1651"/>
      <c r="H401" s="1651"/>
      <c r="I401" s="1652"/>
      <c r="J401" s="1652"/>
    </row>
    <row r="402" spans="2:10">
      <c r="B402" s="1651"/>
      <c r="C402" s="1651"/>
      <c r="D402" s="1651"/>
      <c r="E402" s="1651"/>
      <c r="F402" s="1651"/>
      <c r="G402" s="1651"/>
      <c r="H402" s="1651"/>
      <c r="I402" s="1652"/>
      <c r="J402" s="1652"/>
    </row>
    <row r="403" spans="2:10">
      <c r="B403" s="1651"/>
      <c r="C403" s="1651"/>
      <c r="D403" s="1651"/>
      <c r="E403" s="1651"/>
      <c r="F403" s="1651"/>
      <c r="G403" s="1651"/>
      <c r="H403" s="1651"/>
      <c r="I403" s="1652"/>
      <c r="J403" s="1652"/>
    </row>
    <row r="404" spans="2:10">
      <c r="B404" s="1651"/>
      <c r="C404" s="1651"/>
      <c r="D404" s="1651"/>
      <c r="E404" s="1651"/>
      <c r="F404" s="1651"/>
      <c r="G404" s="1651"/>
      <c r="H404" s="1651"/>
      <c r="I404" s="1652"/>
      <c r="J404" s="1652"/>
    </row>
    <row r="405" spans="2:10">
      <c r="B405" s="1651"/>
      <c r="C405" s="1651"/>
      <c r="D405" s="1651"/>
      <c r="E405" s="1651"/>
      <c r="F405" s="1651"/>
      <c r="G405" s="1651"/>
      <c r="H405" s="1651"/>
      <c r="I405" s="1652"/>
      <c r="J405" s="1652"/>
    </row>
    <row r="406" spans="2:10">
      <c r="B406" s="1651"/>
      <c r="C406" s="1651"/>
      <c r="D406" s="1651"/>
      <c r="E406" s="1651"/>
      <c r="F406" s="1651"/>
      <c r="G406" s="1651"/>
      <c r="H406" s="1651"/>
      <c r="I406" s="1652"/>
      <c r="J406" s="1652"/>
    </row>
    <row r="407" spans="2:10">
      <c r="B407" s="1651"/>
      <c r="C407" s="1651"/>
      <c r="D407" s="1651"/>
      <c r="E407" s="1651"/>
      <c r="F407" s="1651"/>
      <c r="G407" s="1651"/>
      <c r="H407" s="1651"/>
      <c r="I407" s="1652"/>
      <c r="J407" s="1652"/>
    </row>
    <row r="408" spans="2:10">
      <c r="B408" s="1651"/>
      <c r="C408" s="1651"/>
      <c r="D408" s="1651"/>
      <c r="E408" s="1651"/>
      <c r="F408" s="1651"/>
      <c r="G408" s="1651"/>
      <c r="H408" s="1651"/>
      <c r="I408" s="1652"/>
      <c r="J408" s="1652"/>
    </row>
    <row r="409" spans="2:10">
      <c r="B409" s="1651"/>
      <c r="C409" s="1651"/>
      <c r="D409" s="1651"/>
      <c r="E409" s="1651"/>
      <c r="F409" s="1651"/>
      <c r="G409" s="1651"/>
      <c r="H409" s="1651"/>
      <c r="I409" s="1652"/>
      <c r="J409" s="1652"/>
    </row>
    <row r="410" spans="2:10">
      <c r="B410" s="1651"/>
      <c r="C410" s="1651"/>
      <c r="D410" s="1651"/>
      <c r="E410" s="1651"/>
      <c r="F410" s="1651"/>
      <c r="G410" s="1651"/>
      <c r="H410" s="1651"/>
      <c r="I410" s="1652"/>
      <c r="J410" s="1652"/>
    </row>
    <row r="411" spans="2:10">
      <c r="B411" s="1651"/>
      <c r="C411" s="1651"/>
      <c r="D411" s="1651"/>
      <c r="E411" s="1651"/>
      <c r="F411" s="1651"/>
      <c r="G411" s="1651"/>
      <c r="H411" s="1651"/>
      <c r="I411" s="1652"/>
      <c r="J411" s="1652"/>
    </row>
    <row r="412" spans="2:10">
      <c r="B412" s="1651"/>
      <c r="C412" s="1651"/>
      <c r="D412" s="1651"/>
      <c r="E412" s="1651"/>
      <c r="F412" s="1651"/>
      <c r="G412" s="1651"/>
      <c r="H412" s="1651"/>
      <c r="I412" s="1652"/>
      <c r="J412" s="1652"/>
    </row>
    <row r="413" spans="2:10">
      <c r="B413" s="1651"/>
      <c r="C413" s="1651"/>
      <c r="D413" s="1651"/>
      <c r="E413" s="1651"/>
      <c r="F413" s="1651"/>
      <c r="G413" s="1651"/>
      <c r="H413" s="1651"/>
      <c r="I413" s="1652"/>
      <c r="J413" s="1652"/>
    </row>
    <row r="414" spans="2:10">
      <c r="B414" s="1651"/>
      <c r="C414" s="1651"/>
      <c r="D414" s="1651"/>
      <c r="E414" s="1651"/>
      <c r="F414" s="1651"/>
      <c r="G414" s="1651"/>
      <c r="H414" s="1651"/>
      <c r="I414" s="1652"/>
      <c r="J414" s="1652"/>
    </row>
    <row r="415" spans="2:10">
      <c r="B415" s="1651"/>
      <c r="C415" s="1651"/>
      <c r="D415" s="1651"/>
      <c r="E415" s="1651"/>
      <c r="F415" s="1651"/>
      <c r="G415" s="1651"/>
      <c r="H415" s="1651"/>
      <c r="I415" s="1652"/>
      <c r="J415" s="1652"/>
    </row>
    <row r="416" spans="2:10">
      <c r="B416" s="1651"/>
      <c r="C416" s="1651"/>
      <c r="D416" s="1651"/>
      <c r="E416" s="1651"/>
      <c r="F416" s="1651"/>
      <c r="G416" s="1651"/>
      <c r="H416" s="1651"/>
      <c r="I416" s="1652"/>
      <c r="J416" s="1652"/>
    </row>
    <row r="417" spans="2:10">
      <c r="B417" s="1651"/>
      <c r="C417" s="1651"/>
      <c r="D417" s="1651"/>
      <c r="E417" s="1651"/>
      <c r="F417" s="1651"/>
      <c r="G417" s="1651"/>
      <c r="H417" s="1651"/>
      <c r="I417" s="1652"/>
      <c r="J417" s="1652"/>
    </row>
    <row r="418" spans="2:10">
      <c r="B418" s="1651"/>
      <c r="C418" s="1651"/>
      <c r="D418" s="1651"/>
      <c r="E418" s="1651"/>
      <c r="F418" s="1651"/>
      <c r="G418" s="1651"/>
      <c r="H418" s="1651"/>
      <c r="I418" s="1652"/>
      <c r="J418" s="1652"/>
    </row>
    <row r="419" spans="2:10">
      <c r="B419" s="1651"/>
      <c r="C419" s="1651"/>
      <c r="D419" s="1651"/>
      <c r="E419" s="1651"/>
      <c r="F419" s="1651"/>
      <c r="G419" s="1651"/>
      <c r="H419" s="1651"/>
      <c r="I419" s="1652"/>
      <c r="J419" s="1652"/>
    </row>
    <row r="420" spans="2:10">
      <c r="B420" s="1651"/>
      <c r="C420" s="1651"/>
      <c r="D420" s="1651"/>
      <c r="E420" s="1651"/>
      <c r="F420" s="1651"/>
      <c r="G420" s="1651"/>
      <c r="H420" s="1651"/>
      <c r="I420" s="1652"/>
      <c r="J420" s="1652"/>
    </row>
    <row r="421" spans="2:10">
      <c r="B421" s="1651"/>
      <c r="C421" s="1651"/>
      <c r="D421" s="1651"/>
      <c r="E421" s="1651"/>
      <c r="F421" s="1651"/>
      <c r="G421" s="1651"/>
      <c r="H421" s="1651"/>
      <c r="I421" s="1652"/>
      <c r="J421" s="1652"/>
    </row>
    <row r="422" spans="2:10">
      <c r="B422" s="1651"/>
      <c r="C422" s="1651"/>
      <c r="D422" s="1651"/>
      <c r="E422" s="1651"/>
      <c r="F422" s="1651"/>
      <c r="G422" s="1651"/>
      <c r="H422" s="1651"/>
      <c r="I422" s="1652"/>
      <c r="J422" s="1652"/>
    </row>
    <row r="423" spans="2:10">
      <c r="B423" s="1651"/>
      <c r="C423" s="1651"/>
      <c r="D423" s="1651"/>
      <c r="E423" s="1651"/>
      <c r="F423" s="1651"/>
      <c r="G423" s="1651"/>
      <c r="H423" s="1651"/>
      <c r="I423" s="1652"/>
      <c r="J423" s="1652"/>
    </row>
    <row r="424" spans="2:10">
      <c r="B424" s="1651"/>
      <c r="C424" s="1651"/>
      <c r="D424" s="1651"/>
      <c r="E424" s="1651"/>
      <c r="F424" s="1651"/>
      <c r="G424" s="1651"/>
      <c r="H424" s="1651"/>
      <c r="I424" s="1652"/>
      <c r="J424" s="1652"/>
    </row>
    <row r="425" spans="2:10">
      <c r="B425" s="1651"/>
      <c r="C425" s="1651"/>
      <c r="D425" s="1651"/>
      <c r="E425" s="1651"/>
      <c r="F425" s="1651"/>
      <c r="G425" s="1651"/>
      <c r="H425" s="1651"/>
      <c r="I425" s="1652"/>
      <c r="J425" s="1652"/>
    </row>
    <row r="426" spans="2:10">
      <c r="B426" s="1651"/>
      <c r="C426" s="1651"/>
      <c r="D426" s="1651"/>
      <c r="E426" s="1651"/>
      <c r="F426" s="1651"/>
      <c r="G426" s="1651"/>
      <c r="H426" s="1651"/>
      <c r="I426" s="1652"/>
      <c r="J426" s="1652"/>
    </row>
    <row r="427" spans="2:10">
      <c r="B427" s="1651"/>
      <c r="C427" s="1651"/>
      <c r="D427" s="1651"/>
      <c r="E427" s="1651"/>
      <c r="F427" s="1651"/>
      <c r="G427" s="1651"/>
      <c r="H427" s="1651"/>
      <c r="I427" s="1652"/>
      <c r="J427" s="1652"/>
    </row>
    <row r="428" spans="2:10">
      <c r="B428" s="1651"/>
      <c r="C428" s="1651"/>
      <c r="D428" s="1651"/>
      <c r="E428" s="1651"/>
      <c r="F428" s="1651"/>
      <c r="G428" s="1651"/>
      <c r="H428" s="1651"/>
      <c r="I428" s="1652"/>
      <c r="J428" s="1652"/>
    </row>
    <row r="429" spans="2:10">
      <c r="B429" s="1651"/>
      <c r="C429" s="1651"/>
      <c r="D429" s="1651"/>
      <c r="E429" s="1651"/>
      <c r="F429" s="1651"/>
      <c r="G429" s="1651"/>
      <c r="H429" s="1651"/>
      <c r="I429" s="1652"/>
      <c r="J429" s="1652"/>
    </row>
    <row r="430" spans="2:10">
      <c r="B430" s="1651"/>
      <c r="C430" s="1651"/>
      <c r="D430" s="1651"/>
      <c r="E430" s="1651"/>
      <c r="F430" s="1651"/>
      <c r="G430" s="1651"/>
      <c r="H430" s="1651"/>
      <c r="I430" s="1652"/>
      <c r="J430" s="1652"/>
    </row>
    <row r="431" spans="2:10">
      <c r="B431" s="1651"/>
      <c r="C431" s="1651"/>
      <c r="D431" s="1651"/>
      <c r="E431" s="1651"/>
      <c r="F431" s="1651"/>
      <c r="G431" s="1651"/>
      <c r="H431" s="1651"/>
      <c r="I431" s="1652"/>
      <c r="J431" s="1652"/>
    </row>
    <row r="432" spans="2:10">
      <c r="B432" s="1651"/>
      <c r="C432" s="1651"/>
      <c r="D432" s="1651"/>
      <c r="E432" s="1651"/>
      <c r="F432" s="1651"/>
      <c r="G432" s="1651"/>
      <c r="H432" s="1651"/>
      <c r="I432" s="1652"/>
      <c r="J432" s="1652"/>
    </row>
    <row r="433" spans="2:10">
      <c r="B433" s="1651"/>
      <c r="C433" s="1651"/>
      <c r="D433" s="1651"/>
      <c r="E433" s="1651"/>
      <c r="F433" s="1651"/>
      <c r="G433" s="1651"/>
      <c r="H433" s="1651"/>
      <c r="I433" s="1652"/>
      <c r="J433" s="1652"/>
    </row>
    <row r="434" spans="2:10">
      <c r="B434" s="1651"/>
      <c r="C434" s="1651"/>
      <c r="D434" s="1651"/>
      <c r="E434" s="1651"/>
      <c r="F434" s="1651"/>
      <c r="G434" s="1651"/>
      <c r="H434" s="1651"/>
      <c r="I434" s="1652"/>
      <c r="J434" s="1652"/>
    </row>
    <row r="435" spans="2:10">
      <c r="B435" s="1651"/>
      <c r="C435" s="1651"/>
      <c r="D435" s="1651"/>
      <c r="E435" s="1651"/>
      <c r="F435" s="1651"/>
      <c r="G435" s="1651"/>
      <c r="H435" s="1651"/>
      <c r="I435" s="1652"/>
      <c r="J435" s="1652"/>
    </row>
    <row r="436" spans="2:10">
      <c r="B436" s="1651"/>
      <c r="C436" s="1651"/>
      <c r="D436" s="1651"/>
      <c r="E436" s="1651"/>
      <c r="F436" s="1651"/>
      <c r="G436" s="1651"/>
      <c r="H436" s="1651"/>
      <c r="I436" s="1652"/>
      <c r="J436" s="1652"/>
    </row>
    <row r="437" spans="2:10">
      <c r="B437" s="1651"/>
      <c r="C437" s="1651"/>
      <c r="D437" s="1651"/>
      <c r="E437" s="1651"/>
      <c r="F437" s="1651"/>
      <c r="G437" s="1651"/>
      <c r="H437" s="1651"/>
      <c r="I437" s="1652"/>
      <c r="J437" s="1652"/>
    </row>
    <row r="438" spans="2:10">
      <c r="B438" s="1651"/>
      <c r="C438" s="1651"/>
      <c r="D438" s="1651"/>
      <c r="E438" s="1651"/>
      <c r="F438" s="1651"/>
      <c r="G438" s="1651"/>
      <c r="H438" s="1651"/>
      <c r="I438" s="1652"/>
      <c r="J438" s="1652"/>
    </row>
    <row r="439" spans="2:10">
      <c r="B439" s="1651"/>
      <c r="C439" s="1651"/>
      <c r="D439" s="1651"/>
      <c r="E439" s="1651"/>
      <c r="F439" s="1651"/>
      <c r="G439" s="1651"/>
      <c r="H439" s="1651"/>
      <c r="I439" s="1652"/>
      <c r="J439" s="1652"/>
    </row>
    <row r="440" spans="2:10">
      <c r="B440" s="1651"/>
      <c r="C440" s="1651"/>
      <c r="D440" s="1651"/>
      <c r="E440" s="1651"/>
      <c r="F440" s="1651"/>
      <c r="G440" s="1651"/>
      <c r="H440" s="1651"/>
      <c r="I440" s="1652"/>
      <c r="J440" s="1652"/>
    </row>
    <row r="441" spans="2:10">
      <c r="B441" s="1651"/>
      <c r="C441" s="1651"/>
      <c r="D441" s="1651"/>
      <c r="E441" s="1651"/>
      <c r="F441" s="1651"/>
      <c r="G441" s="1651"/>
      <c r="H441" s="1651"/>
      <c r="I441" s="1652"/>
      <c r="J441" s="1652"/>
    </row>
    <row r="442" spans="2:10">
      <c r="B442" s="1651"/>
      <c r="C442" s="1651"/>
      <c r="D442" s="1651"/>
      <c r="E442" s="1651"/>
      <c r="F442" s="1651"/>
      <c r="G442" s="1651"/>
      <c r="H442" s="1651"/>
      <c r="I442" s="1652"/>
      <c r="J442" s="1652"/>
    </row>
    <row r="443" spans="2:10">
      <c r="B443" s="1651"/>
      <c r="C443" s="1651"/>
      <c r="D443" s="1651"/>
      <c r="E443" s="1651"/>
      <c r="F443" s="1651"/>
      <c r="G443" s="1651"/>
      <c r="H443" s="1651"/>
      <c r="I443" s="1652"/>
      <c r="J443" s="1652"/>
    </row>
    <row r="444" spans="2:10">
      <c r="B444" s="1651"/>
      <c r="C444" s="1651"/>
      <c r="D444" s="1651"/>
      <c r="E444" s="1651"/>
      <c r="F444" s="1651"/>
      <c r="G444" s="1651"/>
      <c r="H444" s="1651"/>
      <c r="I444" s="1652"/>
      <c r="J444" s="1652"/>
    </row>
    <row r="445" spans="2:10">
      <c r="B445" s="1651"/>
      <c r="C445" s="1651"/>
      <c r="D445" s="1651"/>
      <c r="E445" s="1651"/>
      <c r="F445" s="1651"/>
      <c r="G445" s="1651"/>
      <c r="H445" s="1651"/>
      <c r="I445" s="1652"/>
      <c r="J445" s="1652"/>
    </row>
    <row r="446" spans="2:10">
      <c r="B446" s="1651"/>
      <c r="C446" s="1651"/>
      <c r="D446" s="1651"/>
      <c r="E446" s="1651"/>
      <c r="F446" s="1651"/>
      <c r="G446" s="1651"/>
      <c r="H446" s="1651"/>
      <c r="I446" s="1652"/>
      <c r="J446" s="1652"/>
    </row>
    <row r="447" spans="2:10">
      <c r="B447" s="1651"/>
      <c r="C447" s="1651"/>
      <c r="D447" s="1651"/>
      <c r="E447" s="1651"/>
      <c r="F447" s="1651"/>
      <c r="G447" s="1651"/>
      <c r="H447" s="1651"/>
      <c r="I447" s="1652"/>
      <c r="J447" s="1652"/>
    </row>
    <row r="448" spans="2:10">
      <c r="B448" s="1651"/>
      <c r="C448" s="1651"/>
      <c r="D448" s="1651"/>
      <c r="E448" s="1651"/>
      <c r="F448" s="1651"/>
      <c r="G448" s="1651"/>
      <c r="H448" s="1651"/>
      <c r="I448" s="1652"/>
      <c r="J448" s="1652"/>
    </row>
    <row r="449" spans="2:10">
      <c r="B449" s="1651"/>
      <c r="C449" s="1651"/>
      <c r="D449" s="1651"/>
      <c r="E449" s="1651"/>
      <c r="F449" s="1651"/>
      <c r="G449" s="1651"/>
      <c r="H449" s="1651"/>
      <c r="I449" s="1652"/>
      <c r="J449" s="1652"/>
    </row>
    <row r="450" spans="2:10">
      <c r="B450" s="1651"/>
      <c r="C450" s="1651"/>
      <c r="D450" s="1651"/>
      <c r="E450" s="1651"/>
      <c r="F450" s="1651"/>
      <c r="G450" s="1651"/>
      <c r="H450" s="1651"/>
      <c r="I450" s="1652"/>
      <c r="J450" s="1652"/>
    </row>
    <row r="451" spans="2:10">
      <c r="B451" s="1651"/>
      <c r="C451" s="1651"/>
      <c r="D451" s="1651"/>
      <c r="E451" s="1651"/>
      <c r="F451" s="1651"/>
      <c r="G451" s="1651"/>
      <c r="H451" s="1651"/>
      <c r="I451" s="1652"/>
      <c r="J451" s="1652"/>
    </row>
    <row r="452" spans="2:10">
      <c r="B452" s="1651"/>
      <c r="C452" s="1651"/>
      <c r="D452" s="1651"/>
      <c r="E452" s="1651"/>
      <c r="F452" s="1651"/>
      <c r="G452" s="1651"/>
      <c r="H452" s="1651"/>
      <c r="I452" s="1652"/>
      <c r="J452" s="1652"/>
    </row>
    <row r="453" spans="2:10">
      <c r="B453" s="1651"/>
      <c r="C453" s="1651"/>
      <c r="D453" s="1651"/>
      <c r="E453" s="1651"/>
      <c r="F453" s="1651"/>
      <c r="G453" s="1651"/>
      <c r="H453" s="1651"/>
      <c r="I453" s="1652"/>
      <c r="J453" s="1652"/>
    </row>
    <row r="454" spans="2:10">
      <c r="B454" s="1651"/>
      <c r="C454" s="1651"/>
      <c r="D454" s="1651"/>
      <c r="E454" s="1651"/>
      <c r="F454" s="1651"/>
      <c r="G454" s="1651"/>
      <c r="H454" s="1651"/>
      <c r="I454" s="1652"/>
      <c r="J454" s="1652"/>
    </row>
    <row r="455" spans="2:10">
      <c r="B455" s="1651"/>
      <c r="C455" s="1651"/>
      <c r="D455" s="1651"/>
      <c r="E455" s="1651"/>
      <c r="F455" s="1651"/>
      <c r="G455" s="1651"/>
      <c r="H455" s="1651"/>
      <c r="I455" s="1652"/>
      <c r="J455" s="1652"/>
    </row>
    <row r="456" spans="2:10">
      <c r="B456" s="1651"/>
      <c r="C456" s="1651"/>
      <c r="D456" s="1651"/>
      <c r="E456" s="1651"/>
      <c r="F456" s="1651"/>
      <c r="G456" s="1651"/>
      <c r="H456" s="1651"/>
      <c r="I456" s="1652"/>
      <c r="J456" s="1652"/>
    </row>
    <row r="457" spans="2:10">
      <c r="B457" s="1651"/>
      <c r="C457" s="1651"/>
      <c r="D457" s="1651"/>
      <c r="E457" s="1651"/>
      <c r="F457" s="1651"/>
      <c r="G457" s="1651"/>
      <c r="H457" s="1651"/>
      <c r="I457" s="1652"/>
      <c r="J457" s="1652"/>
    </row>
    <row r="458" spans="2:10">
      <c r="B458" s="1651"/>
      <c r="C458" s="1651"/>
      <c r="D458" s="1651"/>
      <c r="E458" s="1651"/>
      <c r="F458" s="1651"/>
      <c r="G458" s="1651"/>
      <c r="H458" s="1651"/>
      <c r="I458" s="1652"/>
      <c r="J458" s="1652"/>
    </row>
    <row r="459" spans="2:10">
      <c r="B459" s="1651"/>
      <c r="C459" s="1651"/>
      <c r="D459" s="1651"/>
      <c r="E459" s="1651"/>
      <c r="F459" s="1651"/>
      <c r="G459" s="1651"/>
      <c r="H459" s="1651"/>
      <c r="I459" s="1652"/>
      <c r="J459" s="1652"/>
    </row>
    <row r="460" spans="2:10">
      <c r="B460" s="1651"/>
      <c r="C460" s="1651"/>
      <c r="D460" s="1651"/>
      <c r="E460" s="1651"/>
      <c r="F460" s="1651"/>
      <c r="G460" s="1651"/>
      <c r="H460" s="1651"/>
      <c r="I460" s="1652"/>
      <c r="J460" s="1652"/>
    </row>
    <row r="461" spans="2:10">
      <c r="B461" s="1651"/>
      <c r="C461" s="1651"/>
      <c r="D461" s="1651"/>
      <c r="E461" s="1651"/>
      <c r="F461" s="1651"/>
      <c r="G461" s="1651"/>
      <c r="H461" s="1651"/>
      <c r="I461" s="1652"/>
      <c r="J461" s="1652"/>
    </row>
    <row r="462" spans="2:10">
      <c r="B462" s="1651"/>
      <c r="C462" s="1651"/>
      <c r="D462" s="1651"/>
      <c r="E462" s="1651"/>
      <c r="F462" s="1651"/>
      <c r="G462" s="1651"/>
      <c r="H462" s="1651"/>
      <c r="I462" s="1652"/>
      <c r="J462" s="1652"/>
    </row>
    <row r="463" spans="2:10">
      <c r="B463" s="1651"/>
      <c r="C463" s="1651"/>
      <c r="D463" s="1651"/>
      <c r="E463" s="1651"/>
      <c r="F463" s="1651"/>
      <c r="G463" s="1651"/>
      <c r="H463" s="1651"/>
      <c r="I463" s="1652"/>
      <c r="J463" s="1652"/>
    </row>
    <row r="464" spans="2:10">
      <c r="B464" s="1651"/>
      <c r="C464" s="1651"/>
      <c r="D464" s="1651"/>
      <c r="E464" s="1651"/>
      <c r="F464" s="1651"/>
      <c r="G464" s="1651"/>
      <c r="H464" s="1651"/>
      <c r="I464" s="1652"/>
      <c r="J464" s="1652"/>
    </row>
    <row r="465" spans="2:10">
      <c r="B465" s="1651"/>
      <c r="C465" s="1651"/>
      <c r="D465" s="1651"/>
      <c r="E465" s="1651"/>
      <c r="F465" s="1651"/>
      <c r="G465" s="1651"/>
      <c r="H465" s="1651"/>
      <c r="I465" s="1652"/>
      <c r="J465" s="1652"/>
    </row>
    <row r="466" spans="2:10">
      <c r="B466" s="1651"/>
      <c r="C466" s="1651"/>
      <c r="D466" s="1651"/>
      <c r="E466" s="1651"/>
      <c r="F466" s="1651"/>
      <c r="G466" s="1651"/>
      <c r="H466" s="1651"/>
      <c r="I466" s="1652"/>
      <c r="J466" s="1652"/>
    </row>
    <row r="467" spans="2:10">
      <c r="B467" s="1651"/>
      <c r="C467" s="1651"/>
      <c r="D467" s="1651"/>
      <c r="E467" s="1651"/>
      <c r="F467" s="1651"/>
      <c r="G467" s="1651"/>
      <c r="H467" s="1651"/>
      <c r="I467" s="1652"/>
      <c r="J467" s="1652"/>
    </row>
    <row r="468" spans="2:10">
      <c r="B468" s="1651"/>
      <c r="C468" s="1651"/>
      <c r="D468" s="1651"/>
      <c r="E468" s="1651"/>
      <c r="F468" s="1651"/>
      <c r="G468" s="1651"/>
      <c r="H468" s="1651"/>
      <c r="I468" s="1652"/>
      <c r="J468" s="1652"/>
    </row>
    <row r="469" spans="2:10">
      <c r="B469" s="1651"/>
      <c r="C469" s="1651"/>
      <c r="D469" s="1651"/>
      <c r="E469" s="1651"/>
      <c r="F469" s="1651"/>
      <c r="G469" s="1651"/>
      <c r="H469" s="1651"/>
      <c r="I469" s="1652"/>
      <c r="J469" s="1652"/>
    </row>
    <row r="470" spans="2:10">
      <c r="B470" s="1651"/>
      <c r="C470" s="1651"/>
      <c r="D470" s="1651"/>
      <c r="E470" s="1651"/>
      <c r="F470" s="1651"/>
      <c r="G470" s="1651"/>
      <c r="H470" s="1651"/>
      <c r="I470" s="1652"/>
      <c r="J470" s="1652"/>
    </row>
    <row r="471" spans="2:10">
      <c r="B471" s="1651"/>
      <c r="C471" s="1651"/>
      <c r="D471" s="1651"/>
      <c r="E471" s="1651"/>
      <c r="F471" s="1651"/>
      <c r="G471" s="1651"/>
      <c r="H471" s="1651"/>
      <c r="I471" s="1652"/>
      <c r="J471" s="1652"/>
    </row>
    <row r="472" spans="2:10">
      <c r="B472" s="1651"/>
      <c r="C472" s="1651"/>
      <c r="D472" s="1651"/>
      <c r="E472" s="1651"/>
      <c r="F472" s="1651"/>
      <c r="G472" s="1651"/>
      <c r="H472" s="1651"/>
      <c r="I472" s="1652"/>
      <c r="J472" s="1652"/>
    </row>
    <row r="473" spans="2:10">
      <c r="B473" s="1651"/>
      <c r="C473" s="1651"/>
      <c r="D473" s="1651"/>
      <c r="E473" s="1651"/>
      <c r="F473" s="1651"/>
      <c r="G473" s="1651"/>
      <c r="H473" s="1651"/>
      <c r="I473" s="1652"/>
      <c r="J473" s="1652"/>
    </row>
    <row r="474" spans="2:10">
      <c r="B474" s="1651"/>
      <c r="C474" s="1651"/>
      <c r="D474" s="1651"/>
      <c r="E474" s="1651"/>
      <c r="F474" s="1651"/>
      <c r="G474" s="1651"/>
      <c r="H474" s="1651"/>
      <c r="I474" s="1652"/>
      <c r="J474" s="1652"/>
    </row>
    <row r="475" spans="2:10">
      <c r="B475" s="1651"/>
      <c r="C475" s="1651"/>
      <c r="D475" s="1651"/>
      <c r="E475" s="1651"/>
      <c r="F475" s="1651"/>
      <c r="G475" s="1651"/>
      <c r="H475" s="1651"/>
      <c r="I475" s="1652"/>
      <c r="J475" s="1652"/>
    </row>
    <row r="476" spans="2:10">
      <c r="B476" s="1651"/>
      <c r="C476" s="1651"/>
      <c r="D476" s="1651"/>
      <c r="E476" s="1651"/>
      <c r="F476" s="1651"/>
      <c r="G476" s="1651"/>
      <c r="H476" s="1651"/>
      <c r="I476" s="1652"/>
      <c r="J476" s="1652"/>
    </row>
    <row r="477" spans="2:10">
      <c r="B477" s="1651"/>
      <c r="C477" s="1651"/>
      <c r="D477" s="1651"/>
      <c r="E477" s="1651"/>
      <c r="F477" s="1651"/>
      <c r="G477" s="1651"/>
      <c r="H477" s="1651"/>
      <c r="I477" s="1652"/>
      <c r="J477" s="1652"/>
    </row>
    <row r="478" spans="2:10">
      <c r="B478" s="1651"/>
      <c r="C478" s="1651"/>
      <c r="D478" s="1651"/>
      <c r="E478" s="1651"/>
      <c r="F478" s="1651"/>
      <c r="G478" s="1651"/>
      <c r="H478" s="1651"/>
      <c r="I478" s="1652"/>
      <c r="J478" s="1652"/>
    </row>
    <row r="479" spans="2:10">
      <c r="B479" s="1651"/>
      <c r="C479" s="1651"/>
      <c r="D479" s="1651"/>
      <c r="E479" s="1651"/>
      <c r="F479" s="1651"/>
      <c r="G479" s="1651"/>
      <c r="H479" s="1651"/>
      <c r="I479" s="1652"/>
      <c r="J479" s="1652"/>
    </row>
    <row r="480" spans="2:10">
      <c r="B480" s="1651"/>
      <c r="C480" s="1651"/>
      <c r="D480" s="1651"/>
      <c r="E480" s="1651"/>
      <c r="F480" s="1651"/>
      <c r="G480" s="1651"/>
      <c r="H480" s="1651"/>
      <c r="I480" s="1652"/>
      <c r="J480" s="1652"/>
    </row>
    <row r="481" spans="2:10">
      <c r="B481" s="1651"/>
      <c r="C481" s="1651"/>
      <c r="D481" s="1651"/>
      <c r="E481" s="1651"/>
      <c r="F481" s="1651"/>
      <c r="G481" s="1651"/>
      <c r="H481" s="1651"/>
      <c r="I481" s="1652"/>
      <c r="J481" s="1652"/>
    </row>
    <row r="482" spans="2:10">
      <c r="B482" s="1651"/>
      <c r="C482" s="1651"/>
      <c r="D482" s="1651"/>
      <c r="E482" s="1651"/>
      <c r="F482" s="1651"/>
      <c r="G482" s="1651"/>
      <c r="H482" s="1651"/>
      <c r="I482" s="1652"/>
      <c r="J482" s="1652"/>
    </row>
    <row r="483" spans="2:10">
      <c r="B483" s="1651"/>
      <c r="C483" s="1651"/>
      <c r="D483" s="1651"/>
      <c r="E483" s="1651"/>
      <c r="F483" s="1651"/>
      <c r="G483" s="1651"/>
      <c r="H483" s="1651"/>
      <c r="I483" s="1652"/>
      <c r="J483" s="1652"/>
    </row>
    <row r="484" spans="2:10">
      <c r="B484" s="1651"/>
      <c r="C484" s="1651"/>
      <c r="D484" s="1651"/>
      <c r="E484" s="1651"/>
      <c r="F484" s="1651"/>
      <c r="G484" s="1651"/>
      <c r="H484" s="1651"/>
      <c r="I484" s="1652"/>
      <c r="J484" s="1652"/>
    </row>
    <row r="485" spans="2:10">
      <c r="B485" s="1651"/>
      <c r="C485" s="1651"/>
      <c r="D485" s="1651"/>
      <c r="E485" s="1651"/>
      <c r="F485" s="1651"/>
      <c r="G485" s="1651"/>
      <c r="H485" s="1651"/>
      <c r="I485" s="1652"/>
      <c r="J485" s="1652"/>
    </row>
    <row r="486" spans="2:10">
      <c r="B486" s="1651"/>
      <c r="C486" s="1651"/>
      <c r="D486" s="1651"/>
      <c r="E486" s="1651"/>
      <c r="F486" s="1651"/>
      <c r="G486" s="1651"/>
      <c r="H486" s="1651"/>
      <c r="I486" s="1652"/>
      <c r="J486" s="1652"/>
    </row>
    <row r="487" spans="2:10">
      <c r="B487" s="1651"/>
      <c r="C487" s="1651"/>
      <c r="D487" s="1651"/>
      <c r="E487" s="1651"/>
      <c r="F487" s="1651"/>
      <c r="G487" s="1651"/>
      <c r="H487" s="1651"/>
      <c r="I487" s="1652"/>
      <c r="J487" s="1652"/>
    </row>
    <row r="488" spans="2:10">
      <c r="B488" s="1651"/>
      <c r="C488" s="1651"/>
      <c r="D488" s="1651"/>
      <c r="E488" s="1651"/>
      <c r="F488" s="1651"/>
      <c r="G488" s="1651"/>
      <c r="H488" s="1651"/>
      <c r="I488" s="1652"/>
      <c r="J488" s="1652"/>
    </row>
    <row r="489" spans="2:10">
      <c r="B489" s="1651"/>
      <c r="C489" s="1651"/>
      <c r="D489" s="1651"/>
      <c r="E489" s="1651"/>
      <c r="F489" s="1651"/>
      <c r="G489" s="1651"/>
      <c r="H489" s="1651"/>
      <c r="I489" s="1652"/>
      <c r="J489" s="1652"/>
    </row>
    <row r="490" spans="2:10">
      <c r="B490" s="1651"/>
      <c r="C490" s="1651"/>
      <c r="D490" s="1651"/>
      <c r="E490" s="1651"/>
      <c r="F490" s="1651"/>
      <c r="G490" s="1651"/>
      <c r="H490" s="1651"/>
      <c r="I490" s="1652"/>
      <c r="J490" s="1652"/>
    </row>
    <row r="491" spans="2:10">
      <c r="B491" s="1651"/>
      <c r="C491" s="1651"/>
      <c r="D491" s="1651"/>
      <c r="E491" s="1651"/>
      <c r="F491" s="1651"/>
      <c r="G491" s="1651"/>
      <c r="H491" s="1651"/>
      <c r="I491" s="1652"/>
      <c r="J491" s="1652"/>
    </row>
    <row r="492" spans="2:10">
      <c r="B492" s="1651"/>
      <c r="C492" s="1651"/>
      <c r="D492" s="1651"/>
      <c r="E492" s="1651"/>
      <c r="F492" s="1651"/>
      <c r="G492" s="1651"/>
      <c r="H492" s="1651"/>
      <c r="I492" s="1652"/>
      <c r="J492" s="1652"/>
    </row>
    <row r="493" spans="2:10">
      <c r="B493" s="1651"/>
      <c r="C493" s="1651"/>
      <c r="D493" s="1651"/>
      <c r="E493" s="1651"/>
      <c r="F493" s="1651"/>
      <c r="G493" s="1651"/>
      <c r="H493" s="1651"/>
      <c r="I493" s="1652"/>
      <c r="J493" s="1652"/>
    </row>
    <row r="494" spans="2:10">
      <c r="B494" s="1651"/>
      <c r="C494" s="1651"/>
      <c r="D494" s="1651"/>
      <c r="E494" s="1651"/>
      <c r="F494" s="1651"/>
      <c r="G494" s="1651"/>
      <c r="H494" s="1651"/>
      <c r="I494" s="1652"/>
      <c r="J494" s="1652"/>
    </row>
    <row r="495" spans="2:10">
      <c r="B495" s="1651"/>
      <c r="C495" s="1651"/>
      <c r="D495" s="1651"/>
      <c r="E495" s="1651"/>
      <c r="F495" s="1651"/>
      <c r="G495" s="1651"/>
      <c r="H495" s="1651"/>
      <c r="I495" s="1652"/>
      <c r="J495" s="1652"/>
    </row>
    <row r="496" spans="2:10">
      <c r="B496" s="1651"/>
      <c r="C496" s="1651"/>
      <c r="D496" s="1651"/>
      <c r="E496" s="1651"/>
      <c r="F496" s="1651"/>
      <c r="G496" s="1651"/>
      <c r="H496" s="1651"/>
      <c r="I496" s="1652"/>
      <c r="J496" s="1652"/>
    </row>
    <row r="497" spans="2:10">
      <c r="B497" s="1651"/>
      <c r="C497" s="1651"/>
      <c r="D497" s="1651"/>
      <c r="E497" s="1651"/>
      <c r="F497" s="1651"/>
      <c r="G497" s="1651"/>
      <c r="H497" s="1651"/>
      <c r="I497" s="1652"/>
      <c r="J497" s="1652"/>
    </row>
    <row r="498" spans="2:10">
      <c r="B498" s="1651"/>
      <c r="C498" s="1651"/>
      <c r="D498" s="1651"/>
      <c r="E498" s="1651"/>
      <c r="F498" s="1651"/>
      <c r="G498" s="1651"/>
      <c r="H498" s="1651"/>
      <c r="I498" s="1652"/>
      <c r="J498" s="1652"/>
    </row>
    <row r="499" spans="2:10">
      <c r="B499" s="1651"/>
      <c r="C499" s="1651"/>
      <c r="D499" s="1651"/>
      <c r="E499" s="1651"/>
      <c r="F499" s="1651"/>
      <c r="G499" s="1651"/>
      <c r="H499" s="1651"/>
      <c r="I499" s="1652"/>
      <c r="J499" s="1652"/>
    </row>
    <row r="500" spans="2:10">
      <c r="B500" s="1651"/>
      <c r="C500" s="1651"/>
      <c r="D500" s="1651"/>
      <c r="E500" s="1651"/>
      <c r="F500" s="1651"/>
      <c r="G500" s="1651"/>
      <c r="H500" s="1651"/>
      <c r="I500" s="1652"/>
      <c r="J500" s="1652"/>
    </row>
    <row r="501" spans="2:10">
      <c r="B501" s="1651"/>
      <c r="C501" s="1651"/>
      <c r="D501" s="1651"/>
      <c r="E501" s="1651"/>
      <c r="F501" s="1651"/>
      <c r="G501" s="1651"/>
      <c r="H501" s="1651"/>
      <c r="I501" s="1652"/>
      <c r="J501" s="1652"/>
    </row>
    <row r="502" spans="2:10">
      <c r="B502" s="1651"/>
      <c r="C502" s="1651"/>
      <c r="D502" s="1651"/>
      <c r="E502" s="1651"/>
      <c r="F502" s="1651"/>
      <c r="G502" s="1651"/>
      <c r="H502" s="1651"/>
      <c r="I502" s="1652"/>
      <c r="J502" s="1652"/>
    </row>
    <row r="503" spans="2:10">
      <c r="B503" s="1651"/>
      <c r="C503" s="1651"/>
      <c r="D503" s="1651"/>
      <c r="E503" s="1651"/>
      <c r="F503" s="1651"/>
      <c r="G503" s="1651"/>
      <c r="H503" s="1651"/>
      <c r="I503" s="1652"/>
      <c r="J503" s="1652"/>
    </row>
    <row r="504" spans="2:10">
      <c r="B504" s="1651"/>
      <c r="C504" s="1651"/>
      <c r="D504" s="1651"/>
      <c r="E504" s="1651"/>
      <c r="F504" s="1651"/>
      <c r="G504" s="1651"/>
      <c r="H504" s="1651"/>
      <c r="I504" s="1652"/>
      <c r="J504" s="1652"/>
    </row>
    <row r="505" spans="2:10">
      <c r="B505" s="1651"/>
      <c r="C505" s="1651"/>
      <c r="D505" s="1651"/>
      <c r="E505" s="1651"/>
      <c r="F505" s="1651"/>
      <c r="G505" s="1651"/>
      <c r="H505" s="1651"/>
      <c r="I505" s="1652"/>
      <c r="J505" s="1652"/>
    </row>
    <row r="506" spans="2:10">
      <c r="B506" s="1651"/>
      <c r="C506" s="1651"/>
      <c r="D506" s="1651"/>
      <c r="E506" s="1651"/>
      <c r="F506" s="1651"/>
      <c r="G506" s="1651"/>
      <c r="H506" s="1651"/>
      <c r="I506" s="1652"/>
      <c r="J506" s="1652"/>
    </row>
    <row r="507" spans="2:10">
      <c r="B507" s="1651"/>
      <c r="C507" s="1651"/>
      <c r="D507" s="1651"/>
      <c r="E507" s="1651"/>
      <c r="F507" s="1651"/>
      <c r="G507" s="1651"/>
      <c r="H507" s="1651"/>
      <c r="I507" s="1652"/>
      <c r="J507" s="1652"/>
    </row>
    <row r="508" spans="2:10">
      <c r="B508" s="1651"/>
      <c r="C508" s="1651"/>
      <c r="D508" s="1651"/>
      <c r="E508" s="1651"/>
      <c r="F508" s="1651"/>
      <c r="G508" s="1651"/>
      <c r="H508" s="1651"/>
      <c r="I508" s="1652"/>
      <c r="J508" s="1652"/>
    </row>
    <row r="509" spans="2:10">
      <c r="B509" s="1651"/>
      <c r="C509" s="1651"/>
      <c r="D509" s="1651"/>
      <c r="E509" s="1651"/>
      <c r="F509" s="1651"/>
      <c r="G509" s="1651"/>
      <c r="H509" s="1651"/>
      <c r="I509" s="1652"/>
      <c r="J509" s="1652"/>
    </row>
    <row r="510" spans="2:10">
      <c r="B510" s="1651"/>
      <c r="C510" s="1651"/>
      <c r="D510" s="1651"/>
      <c r="E510" s="1651"/>
      <c r="F510" s="1651"/>
      <c r="G510" s="1651"/>
      <c r="H510" s="1651"/>
      <c r="I510" s="1652"/>
      <c r="J510" s="1652"/>
    </row>
    <row r="511" spans="2:10">
      <c r="B511" s="1651"/>
      <c r="C511" s="1651"/>
      <c r="D511" s="1651"/>
      <c r="E511" s="1651"/>
      <c r="F511" s="1651"/>
      <c r="G511" s="1651"/>
      <c r="H511" s="1651"/>
      <c r="I511" s="1652"/>
      <c r="J511" s="1652"/>
    </row>
    <row r="512" spans="2:10">
      <c r="B512" s="1651"/>
      <c r="C512" s="1651"/>
      <c r="D512" s="1651"/>
      <c r="E512" s="1651"/>
      <c r="F512" s="1651"/>
      <c r="G512" s="1651"/>
      <c r="H512" s="1651"/>
      <c r="I512" s="1652"/>
      <c r="J512" s="1652"/>
    </row>
    <row r="513" spans="2:10">
      <c r="B513" s="1651"/>
      <c r="C513" s="1651"/>
      <c r="D513" s="1651"/>
      <c r="E513" s="1651"/>
      <c r="F513" s="1651"/>
      <c r="G513" s="1651"/>
      <c r="H513" s="1651"/>
      <c r="I513" s="1652"/>
      <c r="J513" s="1652"/>
    </row>
    <row r="514" spans="2:10">
      <c r="B514" s="1651"/>
      <c r="C514" s="1651"/>
      <c r="D514" s="1651"/>
      <c r="E514" s="1651"/>
      <c r="F514" s="1651"/>
      <c r="G514" s="1651"/>
      <c r="H514" s="1651"/>
      <c r="I514" s="1652"/>
      <c r="J514" s="1652"/>
    </row>
    <row r="515" spans="2:10">
      <c r="B515" s="1651"/>
      <c r="C515" s="1651"/>
      <c r="D515" s="1651"/>
      <c r="E515" s="1651"/>
      <c r="F515" s="1651"/>
      <c r="G515" s="1651"/>
      <c r="H515" s="1651"/>
      <c r="I515" s="1652"/>
      <c r="J515" s="1652"/>
    </row>
    <row r="516" spans="2:10">
      <c r="B516" s="1651"/>
      <c r="C516" s="1651"/>
      <c r="D516" s="1651"/>
      <c r="E516" s="1651"/>
      <c r="F516" s="1651"/>
      <c r="G516" s="1651"/>
      <c r="H516" s="1651"/>
      <c r="I516" s="1652"/>
      <c r="J516" s="1652"/>
    </row>
    <row r="517" spans="2:10">
      <c r="B517" s="1651"/>
      <c r="C517" s="1651"/>
      <c r="D517" s="1651"/>
      <c r="E517" s="1651"/>
      <c r="F517" s="1651"/>
      <c r="G517" s="1651"/>
      <c r="H517" s="1651"/>
      <c r="I517" s="1652"/>
      <c r="J517" s="1652"/>
    </row>
    <row r="518" spans="2:10">
      <c r="B518" s="1651"/>
      <c r="C518" s="1651"/>
      <c r="D518" s="1651"/>
      <c r="E518" s="1651"/>
      <c r="F518" s="1651"/>
      <c r="G518" s="1651"/>
      <c r="H518" s="1651"/>
      <c r="I518" s="1652"/>
      <c r="J518" s="1652"/>
    </row>
    <row r="519" spans="2:10">
      <c r="B519" s="1651"/>
      <c r="C519" s="1651"/>
      <c r="D519" s="1651"/>
      <c r="E519" s="1651"/>
      <c r="F519" s="1651"/>
      <c r="G519" s="1651"/>
      <c r="H519" s="1651"/>
      <c r="I519" s="1652"/>
      <c r="J519" s="1652"/>
    </row>
    <row r="520" spans="2:10">
      <c r="B520" s="1651"/>
      <c r="C520" s="1651"/>
      <c r="D520" s="1651"/>
      <c r="E520" s="1651"/>
      <c r="F520" s="1651"/>
      <c r="G520" s="1651"/>
      <c r="H520" s="1651"/>
      <c r="I520" s="1652"/>
      <c r="J520" s="1652"/>
    </row>
    <row r="521" spans="2:10">
      <c r="B521" s="1651"/>
      <c r="C521" s="1651"/>
      <c r="D521" s="1651"/>
      <c r="E521" s="1651"/>
      <c r="F521" s="1651"/>
      <c r="G521" s="1651"/>
      <c r="H521" s="1651"/>
      <c r="I521" s="1652"/>
      <c r="J521" s="1652"/>
    </row>
    <row r="522" spans="2:10">
      <c r="B522" s="1651"/>
      <c r="C522" s="1651"/>
      <c r="D522" s="1651"/>
      <c r="E522" s="1651"/>
      <c r="F522" s="1651"/>
      <c r="G522" s="1651"/>
      <c r="H522" s="1651"/>
      <c r="I522" s="1652"/>
      <c r="J522" s="1652"/>
    </row>
    <row r="523" spans="2:10">
      <c r="B523" s="1651"/>
      <c r="C523" s="1651"/>
      <c r="D523" s="1651"/>
      <c r="E523" s="1651"/>
      <c r="F523" s="1651"/>
      <c r="G523" s="1651"/>
      <c r="H523" s="1651"/>
      <c r="I523" s="1652"/>
      <c r="J523" s="1652"/>
    </row>
    <row r="524" spans="2:10">
      <c r="B524" s="1651"/>
      <c r="C524" s="1651"/>
      <c r="D524" s="1651"/>
      <c r="E524" s="1651"/>
      <c r="F524" s="1651"/>
      <c r="G524" s="1651"/>
      <c r="H524" s="1651"/>
      <c r="I524" s="1652"/>
      <c r="J524" s="1652"/>
    </row>
    <row r="525" spans="2:10">
      <c r="B525" s="1651"/>
      <c r="C525" s="1651"/>
      <c r="D525" s="1651"/>
      <c r="E525" s="1651"/>
      <c r="F525" s="1651"/>
      <c r="G525" s="1651"/>
      <c r="H525" s="1651"/>
      <c r="I525" s="1652"/>
      <c r="J525" s="1652"/>
    </row>
    <row r="526" spans="2:10">
      <c r="B526" s="1651"/>
      <c r="C526" s="1651"/>
      <c r="D526" s="1651"/>
      <c r="E526" s="1651"/>
      <c r="F526" s="1651"/>
      <c r="G526" s="1651"/>
      <c r="H526" s="1651"/>
      <c r="I526" s="1652"/>
      <c r="J526" s="1652"/>
    </row>
    <row r="527" spans="2:10">
      <c r="B527" s="1651"/>
      <c r="C527" s="1651"/>
      <c r="D527" s="1651"/>
      <c r="E527" s="1651"/>
      <c r="F527" s="1651"/>
      <c r="G527" s="1651"/>
      <c r="H527" s="1651"/>
      <c r="I527" s="1652"/>
      <c r="J527" s="1652"/>
    </row>
    <row r="528" spans="2:10">
      <c r="B528" s="1651"/>
      <c r="C528" s="1651"/>
      <c r="D528" s="1651"/>
      <c r="E528" s="1651"/>
      <c r="F528" s="1651"/>
      <c r="G528" s="1651"/>
      <c r="H528" s="1651"/>
      <c r="I528" s="1652"/>
      <c r="J528" s="1652"/>
    </row>
    <row r="529" spans="2:10">
      <c r="B529" s="1651"/>
      <c r="C529" s="1651"/>
      <c r="D529" s="1651"/>
      <c r="E529" s="1651"/>
      <c r="F529" s="1651"/>
      <c r="G529" s="1651"/>
      <c r="H529" s="1651"/>
      <c r="I529" s="1652"/>
      <c r="J529" s="1652"/>
    </row>
    <row r="530" spans="2:10">
      <c r="B530" s="1651"/>
      <c r="C530" s="1651"/>
      <c r="D530" s="1651"/>
      <c r="E530" s="1651"/>
      <c r="F530" s="1651"/>
      <c r="G530" s="1651"/>
      <c r="H530" s="1651"/>
      <c r="I530" s="1652"/>
      <c r="J530" s="1652"/>
    </row>
    <row r="531" spans="2:10">
      <c r="B531" s="1651"/>
      <c r="C531" s="1651"/>
      <c r="D531" s="1651"/>
      <c r="E531" s="1651"/>
      <c r="F531" s="1651"/>
      <c r="G531" s="1651"/>
      <c r="H531" s="1651"/>
      <c r="I531" s="1652"/>
      <c r="J531" s="1652"/>
    </row>
    <row r="532" spans="2:10">
      <c r="B532" s="1651"/>
      <c r="C532" s="1651"/>
      <c r="D532" s="1651"/>
      <c r="E532" s="1651"/>
      <c r="F532" s="1651"/>
      <c r="G532" s="1651"/>
      <c r="H532" s="1651"/>
      <c r="I532" s="1652"/>
      <c r="J532" s="1652"/>
    </row>
    <row r="533" spans="2:10">
      <c r="B533" s="1651"/>
      <c r="C533" s="1651"/>
      <c r="D533" s="1651"/>
      <c r="E533" s="1651"/>
      <c r="F533" s="1651"/>
      <c r="G533" s="1651"/>
      <c r="H533" s="1651"/>
      <c r="I533" s="1652"/>
      <c r="J533" s="1652"/>
    </row>
    <row r="534" spans="2:10">
      <c r="B534" s="1651"/>
      <c r="C534" s="1651"/>
      <c r="D534" s="1651"/>
      <c r="E534" s="1651"/>
      <c r="F534" s="1651"/>
      <c r="G534" s="1651"/>
      <c r="H534" s="1651"/>
      <c r="I534" s="1652"/>
      <c r="J534" s="1652"/>
    </row>
    <row r="535" spans="2:10">
      <c r="B535" s="1651"/>
      <c r="C535" s="1651"/>
      <c r="D535" s="1651"/>
      <c r="E535" s="1651"/>
      <c r="F535" s="1651"/>
      <c r="G535" s="1651"/>
      <c r="H535" s="1651"/>
      <c r="I535" s="1652"/>
      <c r="J535" s="1652"/>
    </row>
    <row r="536" spans="2:10">
      <c r="B536" s="1651"/>
      <c r="C536" s="1651"/>
      <c r="D536" s="1651"/>
      <c r="E536" s="1651"/>
      <c r="F536" s="1651"/>
      <c r="G536" s="1651"/>
      <c r="H536" s="1651"/>
      <c r="I536" s="1652"/>
      <c r="J536" s="1652"/>
    </row>
    <row r="537" spans="2:10">
      <c r="B537" s="1651"/>
      <c r="C537" s="1651"/>
      <c r="D537" s="1651"/>
      <c r="E537" s="1651"/>
      <c r="F537" s="1651"/>
      <c r="G537" s="1651"/>
      <c r="H537" s="1651"/>
      <c r="I537" s="1652"/>
      <c r="J537" s="1652"/>
    </row>
    <row r="538" spans="2:10">
      <c r="B538" s="1651"/>
      <c r="C538" s="1651"/>
      <c r="D538" s="1651"/>
      <c r="E538" s="1651"/>
      <c r="F538" s="1651"/>
      <c r="G538" s="1651"/>
      <c r="H538" s="1651"/>
      <c r="I538" s="1652"/>
      <c r="J538" s="1652"/>
    </row>
    <row r="539" spans="2:10">
      <c r="B539" s="1651"/>
      <c r="C539" s="1651"/>
      <c r="D539" s="1651"/>
      <c r="E539" s="1651"/>
      <c r="F539" s="1651"/>
      <c r="G539" s="1651"/>
      <c r="H539" s="1651"/>
      <c r="I539" s="1652"/>
      <c r="J539" s="1652"/>
    </row>
    <row r="540" spans="2:10">
      <c r="B540" s="1651"/>
      <c r="C540" s="1651"/>
      <c r="D540" s="1651"/>
      <c r="E540" s="1651"/>
      <c r="F540" s="1651"/>
      <c r="G540" s="1651"/>
      <c r="H540" s="1651"/>
      <c r="I540" s="1652"/>
      <c r="J540" s="1652"/>
    </row>
    <row r="541" spans="2:10">
      <c r="B541" s="1651"/>
      <c r="C541" s="1651"/>
      <c r="D541" s="1651"/>
      <c r="E541" s="1651"/>
      <c r="F541" s="1651"/>
      <c r="G541" s="1651"/>
      <c r="H541" s="1651"/>
      <c r="I541" s="1652"/>
      <c r="J541" s="1652"/>
    </row>
    <row r="542" spans="2:10">
      <c r="B542" s="1651"/>
      <c r="C542" s="1651"/>
      <c r="D542" s="1651"/>
      <c r="E542" s="1651"/>
      <c r="F542" s="1651"/>
      <c r="G542" s="1651"/>
      <c r="H542" s="1651"/>
      <c r="I542" s="1652"/>
      <c r="J542" s="1652"/>
    </row>
    <row r="543" spans="2:10">
      <c r="B543" s="1651"/>
      <c r="C543" s="1651"/>
      <c r="D543" s="1651"/>
      <c r="E543" s="1651"/>
      <c r="F543" s="1651"/>
      <c r="G543" s="1651"/>
      <c r="H543" s="1651"/>
      <c r="I543" s="1652"/>
      <c r="J543" s="1652"/>
    </row>
    <row r="544" spans="2:10">
      <c r="B544" s="1651"/>
      <c r="C544" s="1651"/>
      <c r="D544" s="1651"/>
      <c r="E544" s="1651"/>
      <c r="F544" s="1651"/>
      <c r="G544" s="1651"/>
      <c r="H544" s="1651"/>
      <c r="I544" s="1652"/>
      <c r="J544" s="1652"/>
    </row>
    <row r="545" spans="2:10">
      <c r="B545" s="1651"/>
      <c r="C545" s="1651"/>
      <c r="D545" s="1651"/>
      <c r="E545" s="1651"/>
      <c r="F545" s="1651"/>
      <c r="G545" s="1651"/>
      <c r="H545" s="1651"/>
      <c r="I545" s="1652"/>
      <c r="J545" s="1652"/>
    </row>
    <row r="546" spans="2:10">
      <c r="B546" s="1651"/>
      <c r="C546" s="1651"/>
      <c r="D546" s="1651"/>
      <c r="E546" s="1651"/>
      <c r="F546" s="1651"/>
      <c r="G546" s="1651"/>
      <c r="H546" s="1651"/>
      <c r="I546" s="1652"/>
      <c r="J546" s="1652"/>
    </row>
    <row r="547" spans="2:10">
      <c r="B547" s="1651"/>
      <c r="C547" s="1651"/>
      <c r="D547" s="1651"/>
      <c r="E547" s="1651"/>
      <c r="F547" s="1651"/>
      <c r="G547" s="1651"/>
      <c r="H547" s="1651"/>
      <c r="I547" s="1652"/>
      <c r="J547" s="1652"/>
    </row>
    <row r="548" spans="2:10">
      <c r="B548" s="1651"/>
      <c r="C548" s="1651"/>
      <c r="D548" s="1651"/>
      <c r="E548" s="1651"/>
      <c r="F548" s="1651"/>
      <c r="G548" s="1651"/>
      <c r="H548" s="1651"/>
      <c r="I548" s="1652"/>
      <c r="J548" s="1652"/>
    </row>
    <row r="549" spans="2:10">
      <c r="B549" s="1651"/>
      <c r="C549" s="1651"/>
      <c r="D549" s="1651"/>
      <c r="E549" s="1651"/>
      <c r="F549" s="1651"/>
      <c r="G549" s="1651"/>
      <c r="H549" s="1651"/>
      <c r="I549" s="1652"/>
      <c r="J549" s="1652"/>
    </row>
    <row r="550" spans="2:10">
      <c r="B550" s="1651"/>
      <c r="C550" s="1651"/>
      <c r="D550" s="1651"/>
      <c r="E550" s="1651"/>
      <c r="F550" s="1651"/>
      <c r="G550" s="1651"/>
      <c r="H550" s="1651"/>
      <c r="I550" s="1652"/>
      <c r="J550" s="1652"/>
    </row>
    <row r="551" spans="2:10">
      <c r="B551" s="1651"/>
      <c r="C551" s="1651"/>
      <c r="D551" s="1651"/>
      <c r="E551" s="1651"/>
      <c r="F551" s="1651"/>
      <c r="G551" s="1651"/>
      <c r="H551" s="1651"/>
      <c r="I551" s="1652"/>
      <c r="J551" s="1652"/>
    </row>
    <row r="552" spans="2:10">
      <c r="B552" s="1651"/>
      <c r="C552" s="1651"/>
      <c r="D552" s="1651"/>
      <c r="E552" s="1651"/>
      <c r="F552" s="1651"/>
      <c r="G552" s="1651"/>
      <c r="H552" s="1651"/>
      <c r="I552" s="1652"/>
      <c r="J552" s="1652"/>
    </row>
    <row r="553" spans="2:10">
      <c r="B553" s="1651"/>
      <c r="C553" s="1651"/>
      <c r="D553" s="1651"/>
      <c r="E553" s="1651"/>
      <c r="F553" s="1651"/>
      <c r="G553" s="1651"/>
      <c r="H553" s="1651"/>
      <c r="I553" s="1652"/>
      <c r="J553" s="1652"/>
    </row>
    <row r="554" spans="2:10">
      <c r="B554" s="1651"/>
      <c r="C554" s="1651"/>
      <c r="D554" s="1651"/>
      <c r="E554" s="1651"/>
      <c r="F554" s="1651"/>
      <c r="G554" s="1651"/>
      <c r="H554" s="1651"/>
      <c r="I554" s="1652"/>
      <c r="J554" s="1652"/>
    </row>
    <row r="555" spans="2:10">
      <c r="B555" s="1651"/>
      <c r="C555" s="1651"/>
      <c r="D555" s="1651"/>
      <c r="E555" s="1651"/>
      <c r="F555" s="1651"/>
      <c r="G555" s="1651"/>
      <c r="H555" s="1651"/>
      <c r="I555" s="1652"/>
      <c r="J555" s="1652"/>
    </row>
    <row r="556" spans="2:10">
      <c r="B556" s="1651"/>
      <c r="C556" s="1651"/>
      <c r="D556" s="1651"/>
      <c r="E556" s="1651"/>
      <c r="F556" s="1651"/>
      <c r="G556" s="1651"/>
      <c r="H556" s="1651"/>
      <c r="I556" s="1652"/>
      <c r="J556" s="1652"/>
    </row>
    <row r="557" spans="2:10">
      <c r="B557" s="1651"/>
      <c r="C557" s="1651"/>
      <c r="D557" s="1651"/>
      <c r="E557" s="1651"/>
      <c r="F557" s="1651"/>
      <c r="G557" s="1651"/>
      <c r="H557" s="1651"/>
      <c r="I557" s="1652"/>
      <c r="J557" s="1652"/>
    </row>
    <row r="558" spans="2:10">
      <c r="B558" s="1651"/>
      <c r="C558" s="1651"/>
      <c r="D558" s="1651"/>
      <c r="E558" s="1651"/>
      <c r="F558" s="1651"/>
      <c r="G558" s="1651"/>
      <c r="H558" s="1651"/>
      <c r="I558" s="1652"/>
      <c r="J558" s="1652"/>
    </row>
    <row r="559" spans="2:10">
      <c r="B559" s="1651"/>
      <c r="C559" s="1651"/>
      <c r="D559" s="1651"/>
      <c r="E559" s="1651"/>
      <c r="F559" s="1651"/>
      <c r="G559" s="1651"/>
      <c r="H559" s="1651"/>
      <c r="I559" s="1652"/>
      <c r="J559" s="1652"/>
    </row>
    <row r="560" spans="2:10">
      <c r="B560" s="1651"/>
      <c r="C560" s="1651"/>
      <c r="D560" s="1651"/>
      <c r="E560" s="1651"/>
      <c r="F560" s="1651"/>
      <c r="G560" s="1651"/>
      <c r="H560" s="1651"/>
      <c r="I560" s="1652"/>
      <c r="J560" s="1652"/>
    </row>
    <row r="561" spans="2:10">
      <c r="B561" s="1651"/>
      <c r="C561" s="1651"/>
      <c r="D561" s="1651"/>
      <c r="E561" s="1651"/>
      <c r="F561" s="1651"/>
      <c r="G561" s="1651"/>
      <c r="H561" s="1651"/>
      <c r="I561" s="1652"/>
      <c r="J561" s="1652"/>
    </row>
    <row r="562" spans="2:10">
      <c r="B562" s="1651"/>
      <c r="C562" s="1651"/>
      <c r="D562" s="1651"/>
      <c r="E562" s="1651"/>
      <c r="F562" s="1651"/>
      <c r="G562" s="1651"/>
      <c r="H562" s="1651"/>
      <c r="I562" s="1652"/>
      <c r="J562" s="1652"/>
    </row>
    <row r="563" spans="2:10">
      <c r="B563" s="1651"/>
      <c r="C563" s="1651"/>
      <c r="D563" s="1651"/>
      <c r="E563" s="1651"/>
      <c r="F563" s="1651"/>
      <c r="G563" s="1651"/>
      <c r="H563" s="1651"/>
      <c r="I563" s="1652"/>
      <c r="J563" s="1652"/>
    </row>
    <row r="564" spans="2:10">
      <c r="B564" s="1651"/>
      <c r="C564" s="1651"/>
      <c r="D564" s="1651"/>
      <c r="E564" s="1651"/>
      <c r="F564" s="1651"/>
      <c r="G564" s="1651"/>
      <c r="H564" s="1651"/>
      <c r="I564" s="1652"/>
      <c r="J564" s="1652"/>
    </row>
    <row r="565" spans="2:10">
      <c r="B565" s="1651"/>
      <c r="C565" s="1651"/>
      <c r="D565" s="1651"/>
      <c r="E565" s="1651"/>
      <c r="F565" s="1651"/>
      <c r="G565" s="1651"/>
      <c r="H565" s="1651"/>
      <c r="I565" s="1652"/>
      <c r="J565" s="1652"/>
    </row>
    <row r="566" spans="2:10">
      <c r="B566" s="1651"/>
      <c r="C566" s="1651"/>
      <c r="D566" s="1651"/>
      <c r="E566" s="1651"/>
      <c r="F566" s="1651"/>
      <c r="G566" s="1651"/>
      <c r="H566" s="1651"/>
      <c r="I566" s="1652"/>
      <c r="J566" s="1652"/>
    </row>
    <row r="567" spans="2:10">
      <c r="B567" s="1651"/>
      <c r="C567" s="1651"/>
      <c r="D567" s="1651"/>
      <c r="E567" s="1651"/>
      <c r="F567" s="1651"/>
      <c r="G567" s="1651"/>
      <c r="H567" s="1651"/>
      <c r="I567" s="1652"/>
      <c r="J567" s="1652"/>
    </row>
    <row r="568" spans="2:10">
      <c r="B568" s="1651"/>
      <c r="C568" s="1651"/>
      <c r="D568" s="1651"/>
      <c r="E568" s="1651"/>
      <c r="F568" s="1651"/>
      <c r="G568" s="1651"/>
      <c r="H568" s="1651"/>
      <c r="I568" s="1652"/>
      <c r="J568" s="1652"/>
    </row>
    <row r="569" spans="2:10">
      <c r="B569" s="1651"/>
      <c r="C569" s="1651"/>
      <c r="D569" s="1651"/>
      <c r="E569" s="1651"/>
      <c r="F569" s="1651"/>
      <c r="G569" s="1651"/>
      <c r="H569" s="1651"/>
      <c r="I569" s="1652"/>
      <c r="J569" s="1652"/>
    </row>
    <row r="570" spans="2:10">
      <c r="B570" s="1651"/>
      <c r="C570" s="1651"/>
      <c r="D570" s="1651"/>
      <c r="E570" s="1651"/>
      <c r="F570" s="1651"/>
      <c r="G570" s="1651"/>
      <c r="H570" s="1651"/>
      <c r="I570" s="1652"/>
      <c r="J570" s="1652"/>
    </row>
    <row r="571" spans="2:10">
      <c r="B571" s="1651"/>
      <c r="C571" s="1651"/>
      <c r="D571" s="1651"/>
      <c r="E571" s="1651"/>
      <c r="F571" s="1651"/>
      <c r="G571" s="1651"/>
      <c r="H571" s="1651"/>
      <c r="I571" s="1652"/>
      <c r="J571" s="1652"/>
    </row>
    <row r="572" spans="2:10">
      <c r="B572" s="1651"/>
      <c r="C572" s="1651"/>
      <c r="D572" s="1651"/>
      <c r="E572" s="1651"/>
      <c r="F572" s="1651"/>
      <c r="G572" s="1651"/>
      <c r="H572" s="1651"/>
      <c r="I572" s="1652"/>
      <c r="J572" s="1652"/>
    </row>
    <row r="573" spans="2:10">
      <c r="B573" s="1651"/>
      <c r="C573" s="1651"/>
      <c r="D573" s="1651"/>
      <c r="E573" s="1651"/>
      <c r="F573" s="1651"/>
      <c r="G573" s="1651"/>
      <c r="H573" s="1651"/>
      <c r="I573" s="1652"/>
      <c r="J573" s="1652"/>
    </row>
    <row r="574" spans="2:10">
      <c r="B574" s="1651"/>
      <c r="C574" s="1651"/>
      <c r="D574" s="1651"/>
      <c r="E574" s="1651"/>
      <c r="F574" s="1651"/>
      <c r="G574" s="1651"/>
      <c r="H574" s="1651"/>
      <c r="I574" s="1652"/>
      <c r="J574" s="1652"/>
    </row>
    <row r="575" spans="2:10">
      <c r="B575" s="1651"/>
      <c r="C575" s="1651"/>
      <c r="D575" s="1651"/>
      <c r="E575" s="1651"/>
      <c r="F575" s="1651"/>
      <c r="G575" s="1651"/>
      <c r="H575" s="1651"/>
      <c r="I575" s="1652"/>
      <c r="J575" s="1652"/>
    </row>
    <row r="576" spans="2:10">
      <c r="B576" s="1651"/>
      <c r="C576" s="1651"/>
      <c r="D576" s="1651"/>
      <c r="E576" s="1651"/>
      <c r="F576" s="1651"/>
      <c r="G576" s="1651"/>
      <c r="H576" s="1651"/>
      <c r="I576" s="1652"/>
      <c r="J576" s="1652"/>
    </row>
    <row r="577" spans="2:10">
      <c r="B577" s="1651"/>
      <c r="C577" s="1651"/>
      <c r="D577" s="1651"/>
      <c r="E577" s="1651"/>
      <c r="F577" s="1651"/>
      <c r="G577" s="1651"/>
      <c r="H577" s="1651"/>
      <c r="I577" s="1652"/>
      <c r="J577" s="1652"/>
    </row>
    <row r="578" spans="2:10">
      <c r="B578" s="1651"/>
      <c r="C578" s="1651"/>
      <c r="D578" s="1651"/>
      <c r="E578" s="1651"/>
      <c r="F578" s="1651"/>
      <c r="G578" s="1651"/>
      <c r="H578" s="1651"/>
      <c r="I578" s="1652"/>
      <c r="J578" s="1652"/>
    </row>
    <row r="579" spans="2:10">
      <c r="B579" s="1651"/>
      <c r="C579" s="1651"/>
      <c r="D579" s="1651"/>
      <c r="E579" s="1651"/>
      <c r="F579" s="1651"/>
      <c r="G579" s="1651"/>
      <c r="H579" s="1651"/>
      <c r="I579" s="1652"/>
      <c r="J579" s="1652"/>
    </row>
    <row r="580" spans="2:10">
      <c r="B580" s="1651"/>
      <c r="C580" s="1651"/>
      <c r="D580" s="1651"/>
      <c r="E580" s="1651"/>
      <c r="F580" s="1651"/>
      <c r="G580" s="1651"/>
      <c r="H580" s="1651"/>
      <c r="I580" s="1652"/>
      <c r="J580" s="1652"/>
    </row>
    <row r="581" spans="2:10">
      <c r="B581" s="1651"/>
      <c r="C581" s="1651"/>
      <c r="D581" s="1651"/>
      <c r="E581" s="1651"/>
      <c r="F581" s="1651"/>
      <c r="G581" s="1651"/>
      <c r="H581" s="1651"/>
      <c r="I581" s="1652"/>
      <c r="J581" s="1652"/>
    </row>
    <row r="582" spans="2:10">
      <c r="B582" s="1651"/>
      <c r="C582" s="1651"/>
      <c r="D582" s="1651"/>
      <c r="E582" s="1651"/>
      <c r="F582" s="1651"/>
      <c r="G582" s="1651"/>
      <c r="H582" s="1651"/>
      <c r="I582" s="1652"/>
      <c r="J582" s="1652"/>
    </row>
    <row r="583" spans="2:10">
      <c r="B583" s="1651"/>
      <c r="C583" s="1651"/>
      <c r="D583" s="1651"/>
      <c r="E583" s="1651"/>
      <c r="F583" s="1651"/>
      <c r="G583" s="1651"/>
      <c r="H583" s="1651"/>
      <c r="I583" s="1652"/>
      <c r="J583" s="1652"/>
    </row>
    <row r="584" spans="2:10">
      <c r="B584" s="1651"/>
      <c r="C584" s="1651"/>
      <c r="D584" s="1651"/>
      <c r="E584" s="1651"/>
      <c r="F584" s="1651"/>
      <c r="G584" s="1651"/>
      <c r="H584" s="1651"/>
      <c r="I584" s="1652"/>
      <c r="J584" s="1652"/>
    </row>
    <row r="585" spans="2:10">
      <c r="B585" s="1651"/>
      <c r="C585" s="1651"/>
      <c r="D585" s="1651"/>
      <c r="E585" s="1651"/>
      <c r="F585" s="1651"/>
      <c r="G585" s="1651"/>
      <c r="H585" s="1651"/>
      <c r="I585" s="1652"/>
      <c r="J585" s="1652"/>
    </row>
    <row r="586" spans="2:10">
      <c r="B586" s="1651"/>
      <c r="C586" s="1651"/>
      <c r="D586" s="1651"/>
      <c r="E586" s="1651"/>
      <c r="F586" s="1651"/>
      <c r="G586" s="1651"/>
      <c r="H586" s="1651"/>
      <c r="I586" s="1652"/>
      <c r="J586" s="1652"/>
    </row>
    <row r="587" spans="2:10">
      <c r="B587" s="1651"/>
      <c r="C587" s="1651"/>
      <c r="D587" s="1651"/>
      <c r="E587" s="1651"/>
      <c r="F587" s="1651"/>
      <c r="G587" s="1651"/>
      <c r="H587" s="1651"/>
      <c r="I587" s="1652"/>
      <c r="J587" s="1652"/>
    </row>
    <row r="588" spans="2:10">
      <c r="B588" s="1651"/>
      <c r="C588" s="1651"/>
      <c r="D588" s="1651"/>
      <c r="E588" s="1651"/>
      <c r="F588" s="1651"/>
      <c r="G588" s="1651"/>
      <c r="H588" s="1651"/>
      <c r="I588" s="1652"/>
      <c r="J588" s="1652"/>
    </row>
    <row r="589" spans="2:10">
      <c r="B589" s="1651"/>
      <c r="C589" s="1651"/>
      <c r="D589" s="1651"/>
      <c r="E589" s="1651"/>
      <c r="F589" s="1651"/>
      <c r="G589" s="1651"/>
      <c r="H589" s="1651"/>
      <c r="I589" s="1652"/>
      <c r="J589" s="1652"/>
    </row>
    <row r="590" spans="2:10">
      <c r="B590" s="1651"/>
      <c r="C590" s="1651"/>
      <c r="D590" s="1651"/>
      <c r="E590" s="1651"/>
      <c r="F590" s="1651"/>
      <c r="G590" s="1651"/>
      <c r="H590" s="1651"/>
      <c r="I590" s="1652"/>
      <c r="J590" s="1652"/>
    </row>
    <row r="591" spans="2:10">
      <c r="B591" s="1651"/>
      <c r="C591" s="1651"/>
      <c r="D591" s="1651"/>
      <c r="E591" s="1651"/>
      <c r="F591" s="1651"/>
      <c r="G591" s="1651"/>
      <c r="H591" s="1651"/>
      <c r="I591" s="1652"/>
      <c r="J591" s="1652"/>
    </row>
    <row r="592" spans="2:10">
      <c r="B592" s="1651"/>
      <c r="C592" s="1651"/>
      <c r="D592" s="1651"/>
      <c r="E592" s="1651"/>
      <c r="F592" s="1651"/>
      <c r="G592" s="1651"/>
      <c r="H592" s="1651"/>
      <c r="I592" s="1652"/>
      <c r="J592" s="1652"/>
    </row>
    <row r="593" spans="2:10">
      <c r="B593" s="1651"/>
      <c r="C593" s="1651"/>
      <c r="D593" s="1651"/>
      <c r="E593" s="1651"/>
      <c r="F593" s="1651"/>
      <c r="G593" s="1651"/>
      <c r="H593" s="1651"/>
      <c r="I593" s="1652"/>
      <c r="J593" s="1652"/>
    </row>
    <row r="594" spans="2:10">
      <c r="B594" s="1651"/>
      <c r="C594" s="1651"/>
      <c r="D594" s="1651"/>
      <c r="E594" s="1651"/>
      <c r="F594" s="1651"/>
      <c r="G594" s="1651"/>
      <c r="H594" s="1651"/>
      <c r="I594" s="1652"/>
      <c r="J594" s="1652"/>
    </row>
    <row r="595" spans="2:10">
      <c r="B595" s="1651"/>
      <c r="C595" s="1651"/>
      <c r="D595" s="1651"/>
      <c r="E595" s="1651"/>
      <c r="F595" s="1651"/>
      <c r="G595" s="1651"/>
      <c r="H595" s="1651"/>
      <c r="I595" s="1652"/>
      <c r="J595" s="1652"/>
    </row>
    <row r="596" spans="2:10">
      <c r="B596" s="1651"/>
      <c r="C596" s="1651"/>
      <c r="D596" s="1651"/>
      <c r="E596" s="1651"/>
      <c r="F596" s="1651"/>
      <c r="G596" s="1651"/>
      <c r="H596" s="1651"/>
      <c r="I596" s="1652"/>
      <c r="J596" s="1652"/>
    </row>
    <row r="597" spans="2:10">
      <c r="B597" s="1651"/>
      <c r="C597" s="1651"/>
      <c r="D597" s="1651"/>
      <c r="E597" s="1651"/>
      <c r="F597" s="1651"/>
      <c r="G597" s="1651"/>
      <c r="H597" s="1651"/>
      <c r="I597" s="1652"/>
      <c r="J597" s="1652"/>
    </row>
    <row r="598" spans="2:10">
      <c r="B598" s="1651"/>
      <c r="C598" s="1651"/>
      <c r="D598" s="1651"/>
      <c r="E598" s="1651"/>
      <c r="F598" s="1651"/>
      <c r="G598" s="1651"/>
      <c r="H598" s="1651"/>
      <c r="I598" s="1652"/>
      <c r="J598" s="1652"/>
    </row>
    <row r="599" spans="2:10">
      <c r="B599" s="1651"/>
      <c r="C599" s="1651"/>
      <c r="D599" s="1651"/>
      <c r="E599" s="1651"/>
      <c r="F599" s="1651"/>
      <c r="G599" s="1651"/>
      <c r="H599" s="1651"/>
      <c r="I599" s="1652"/>
      <c r="J599" s="1652"/>
    </row>
    <row r="600" spans="2:10">
      <c r="B600" s="1651"/>
      <c r="C600" s="1651"/>
      <c r="D600" s="1651"/>
      <c r="E600" s="1651"/>
      <c r="F600" s="1651"/>
      <c r="G600" s="1651"/>
      <c r="H600" s="1651"/>
      <c r="I600" s="1652"/>
      <c r="J600" s="1652"/>
    </row>
    <row r="601" spans="2:10">
      <c r="B601" s="1651"/>
      <c r="C601" s="1651"/>
      <c r="D601" s="1651"/>
      <c r="E601" s="1651"/>
      <c r="F601" s="1651"/>
      <c r="G601" s="1651"/>
      <c r="H601" s="1651"/>
      <c r="I601" s="1652"/>
      <c r="J601" s="1652"/>
    </row>
    <row r="602" spans="2:10">
      <c r="B602" s="1651"/>
      <c r="C602" s="1651"/>
      <c r="D602" s="1651"/>
      <c r="E602" s="1651"/>
      <c r="F602" s="1651"/>
      <c r="G602" s="1651"/>
      <c r="H602" s="1651"/>
      <c r="I602" s="1652"/>
      <c r="J602" s="1652"/>
    </row>
    <row r="603" spans="2:10">
      <c r="B603" s="1651"/>
      <c r="C603" s="1651"/>
      <c r="D603" s="1651"/>
      <c r="E603" s="1651"/>
      <c r="F603" s="1651"/>
      <c r="G603" s="1651"/>
      <c r="H603" s="1651"/>
      <c r="I603" s="1652"/>
      <c r="J603" s="1652"/>
    </row>
    <row r="604" spans="2:10">
      <c r="B604" s="1651"/>
      <c r="C604" s="1651"/>
      <c r="D604" s="1651"/>
      <c r="E604" s="1651"/>
      <c r="F604" s="1651"/>
      <c r="G604" s="1651"/>
      <c r="H604" s="1651"/>
      <c r="I604" s="1652"/>
      <c r="J604" s="1652"/>
    </row>
    <row r="605" spans="2:10">
      <c r="B605" s="1651"/>
      <c r="C605" s="1651"/>
      <c r="D605" s="1651"/>
      <c r="E605" s="1651"/>
      <c r="F605" s="1651"/>
      <c r="G605" s="1651"/>
      <c r="H605" s="1651"/>
      <c r="I605" s="1652"/>
      <c r="J605" s="1652"/>
    </row>
    <row r="606" spans="2:10">
      <c r="B606" s="1651"/>
      <c r="C606" s="1651"/>
      <c r="D606" s="1651"/>
      <c r="E606" s="1651"/>
      <c r="F606" s="1651"/>
      <c r="G606" s="1651"/>
      <c r="H606" s="1651"/>
      <c r="I606" s="1652"/>
      <c r="J606" s="1652"/>
    </row>
    <row r="607" spans="2:10">
      <c r="B607" s="1651"/>
      <c r="C607" s="1651"/>
      <c r="D607" s="1651"/>
      <c r="E607" s="1651"/>
      <c r="F607" s="1651"/>
      <c r="G607" s="1651"/>
      <c r="H607" s="1651"/>
      <c r="I607" s="1652"/>
      <c r="J607" s="1652"/>
    </row>
    <row r="608" spans="2:10">
      <c r="B608" s="1651"/>
      <c r="C608" s="1651"/>
      <c r="D608" s="1651"/>
      <c r="E608" s="1651"/>
      <c r="F608" s="1651"/>
      <c r="G608" s="1651"/>
      <c r="H608" s="1651"/>
      <c r="I608" s="1652"/>
      <c r="J608" s="1652"/>
    </row>
    <row r="609" spans="2:10">
      <c r="B609" s="1651"/>
      <c r="C609" s="1651"/>
      <c r="D609" s="1651"/>
      <c r="E609" s="1651"/>
      <c r="F609" s="1651"/>
      <c r="G609" s="1651"/>
      <c r="H609" s="1651"/>
      <c r="I609" s="1652"/>
      <c r="J609" s="1652"/>
    </row>
    <row r="610" spans="2:10">
      <c r="B610" s="1651"/>
      <c r="C610" s="1651"/>
      <c r="D610" s="1651"/>
      <c r="E610" s="1651"/>
      <c r="F610" s="1651"/>
      <c r="G610" s="1651"/>
      <c r="H610" s="1651"/>
      <c r="I610" s="1652"/>
      <c r="J610" s="1652"/>
    </row>
    <row r="611" spans="2:10">
      <c r="B611" s="1651"/>
      <c r="C611" s="1651"/>
      <c r="D611" s="1651"/>
      <c r="E611" s="1651"/>
      <c r="F611" s="1651"/>
      <c r="G611" s="1651"/>
      <c r="H611" s="1651"/>
      <c r="I611" s="1652"/>
      <c r="J611" s="1652"/>
    </row>
    <row r="612" spans="2:10">
      <c r="B612" s="1651"/>
      <c r="C612" s="1651"/>
      <c r="D612" s="1651"/>
      <c r="E612" s="1651"/>
      <c r="F612" s="1651"/>
      <c r="G612" s="1651"/>
      <c r="H612" s="1651"/>
      <c r="I612" s="1652"/>
      <c r="J612" s="1652"/>
    </row>
    <row r="613" spans="2:10">
      <c r="B613" s="1651"/>
      <c r="C613" s="1651"/>
      <c r="D613" s="1651"/>
      <c r="E613" s="1651"/>
      <c r="F613" s="1651"/>
      <c r="G613" s="1651"/>
      <c r="H613" s="1651"/>
      <c r="I613" s="1652"/>
      <c r="J613" s="1652"/>
    </row>
    <row r="614" spans="2:10">
      <c r="B614" s="1651"/>
      <c r="C614" s="1651"/>
      <c r="D614" s="1651"/>
      <c r="E614" s="1651"/>
      <c r="F614" s="1651"/>
      <c r="G614" s="1651"/>
      <c r="H614" s="1651"/>
      <c r="I614" s="1652"/>
      <c r="J614" s="1652"/>
    </row>
    <row r="615" spans="2:10">
      <c r="B615" s="1651"/>
      <c r="C615" s="1651"/>
      <c r="D615" s="1651"/>
      <c r="E615" s="1651"/>
      <c r="F615" s="1651"/>
      <c r="G615" s="1651"/>
      <c r="H615" s="1651"/>
      <c r="I615" s="1652"/>
      <c r="J615" s="1652"/>
    </row>
    <row r="616" spans="2:10">
      <c r="B616" s="1651"/>
      <c r="C616" s="1651"/>
      <c r="D616" s="1651"/>
      <c r="E616" s="1651"/>
      <c r="F616" s="1651"/>
      <c r="G616" s="1651"/>
      <c r="H616" s="1651"/>
      <c r="I616" s="1652"/>
      <c r="J616" s="1652"/>
    </row>
    <row r="617" spans="2:10">
      <c r="B617" s="1651"/>
      <c r="C617" s="1651"/>
      <c r="D617" s="1651"/>
      <c r="E617" s="1651"/>
      <c r="F617" s="1651"/>
      <c r="G617" s="1651"/>
      <c r="H617" s="1651"/>
      <c r="I617" s="1652"/>
      <c r="J617" s="1652"/>
    </row>
    <row r="618" spans="2:10">
      <c r="B618" s="1651"/>
      <c r="C618" s="1651"/>
      <c r="D618" s="1651"/>
      <c r="E618" s="1651"/>
      <c r="F618" s="1651"/>
      <c r="G618" s="1651"/>
      <c r="H618" s="1651"/>
      <c r="I618" s="1652"/>
      <c r="J618" s="1652"/>
    </row>
    <row r="619" spans="2:10">
      <c r="B619" s="1651"/>
      <c r="C619" s="1651"/>
      <c r="D619" s="1651"/>
      <c r="E619" s="1651"/>
      <c r="F619" s="1651"/>
      <c r="G619" s="1651"/>
      <c r="H619" s="1651"/>
      <c r="I619" s="1652"/>
      <c r="J619" s="1652"/>
    </row>
    <row r="620" spans="2:10">
      <c r="B620" s="1651"/>
      <c r="C620" s="1651"/>
      <c r="D620" s="1651"/>
      <c r="E620" s="1651"/>
      <c r="F620" s="1651"/>
      <c r="G620" s="1651"/>
      <c r="H620" s="1651"/>
      <c r="I620" s="1652"/>
      <c r="J620" s="1652"/>
    </row>
    <row r="621" spans="2:10">
      <c r="B621" s="1651"/>
      <c r="C621" s="1651"/>
      <c r="D621" s="1651"/>
      <c r="E621" s="1651"/>
      <c r="F621" s="1651"/>
      <c r="G621" s="1651"/>
      <c r="H621" s="1651"/>
      <c r="I621" s="1652"/>
      <c r="J621" s="1652"/>
    </row>
    <row r="622" spans="2:10">
      <c r="B622" s="1651"/>
      <c r="C622" s="1651"/>
      <c r="D622" s="1651"/>
      <c r="E622" s="1651"/>
      <c r="F622" s="1651"/>
      <c r="G622" s="1651"/>
      <c r="H622" s="1651"/>
      <c r="I622" s="1652"/>
      <c r="J622" s="1652"/>
    </row>
    <row r="623" spans="2:10">
      <c r="B623" s="1651"/>
      <c r="C623" s="1651"/>
      <c r="D623" s="1651"/>
      <c r="E623" s="1651"/>
      <c r="F623" s="1651"/>
      <c r="G623" s="1651"/>
      <c r="H623" s="1651"/>
      <c r="I623" s="1652"/>
      <c r="J623" s="1652"/>
    </row>
    <row r="624" spans="2:10">
      <c r="B624" s="1651"/>
      <c r="C624" s="1651"/>
      <c r="D624" s="1651"/>
      <c r="E624" s="1651"/>
      <c r="F624" s="1651"/>
      <c r="G624" s="1651"/>
      <c r="H624" s="1651"/>
      <c r="I624" s="1652"/>
      <c r="J624" s="1652"/>
    </row>
    <row r="625" spans="2:10">
      <c r="B625" s="1651"/>
      <c r="C625" s="1651"/>
      <c r="D625" s="1651"/>
      <c r="E625" s="1651"/>
      <c r="F625" s="1651"/>
      <c r="G625" s="1651"/>
      <c r="H625" s="1651"/>
      <c r="I625" s="1652"/>
      <c r="J625" s="1652"/>
    </row>
    <row r="626" spans="2:10">
      <c r="B626" s="1651"/>
      <c r="C626" s="1651"/>
      <c r="D626" s="1651"/>
      <c r="E626" s="1651"/>
      <c r="F626" s="1651"/>
      <c r="G626" s="1651"/>
      <c r="H626" s="1651"/>
      <c r="I626" s="1652"/>
      <c r="J626" s="1652"/>
    </row>
    <row r="627" spans="2:10">
      <c r="B627" s="1651"/>
      <c r="C627" s="1651"/>
      <c r="D627" s="1651"/>
      <c r="E627" s="1651"/>
      <c r="F627" s="1651"/>
      <c r="G627" s="1651"/>
      <c r="H627" s="1651"/>
      <c r="I627" s="1652"/>
      <c r="J627" s="1652"/>
    </row>
    <row r="628" spans="2:10">
      <c r="B628" s="1651"/>
      <c r="C628" s="1651"/>
      <c r="D628" s="1651"/>
      <c r="E628" s="1651"/>
      <c r="F628" s="1651"/>
      <c r="G628" s="1651"/>
      <c r="H628" s="1651"/>
      <c r="I628" s="1652"/>
      <c r="J628" s="1652"/>
    </row>
    <row r="629" spans="2:10">
      <c r="B629" s="1651"/>
      <c r="C629" s="1651"/>
      <c r="D629" s="1651"/>
      <c r="E629" s="1651"/>
      <c r="F629" s="1651"/>
      <c r="G629" s="1651"/>
      <c r="H629" s="1651"/>
      <c r="I629" s="1652"/>
      <c r="J629" s="1652"/>
    </row>
    <row r="630" spans="2:10">
      <c r="B630" s="1651"/>
      <c r="C630" s="1651"/>
      <c r="D630" s="1651"/>
      <c r="E630" s="1651"/>
      <c r="F630" s="1651"/>
      <c r="G630" s="1651"/>
      <c r="H630" s="1651"/>
      <c r="I630" s="1652"/>
      <c r="J630" s="1652"/>
    </row>
    <row r="631" spans="2:10">
      <c r="B631" s="1651"/>
      <c r="C631" s="1651"/>
      <c r="D631" s="1651"/>
      <c r="E631" s="1651"/>
      <c r="F631" s="1651"/>
      <c r="G631" s="1651"/>
      <c r="H631" s="1651"/>
      <c r="I631" s="1652"/>
      <c r="J631" s="1652"/>
    </row>
    <row r="632" spans="2:10">
      <c r="B632" s="1651"/>
      <c r="C632" s="1651"/>
      <c r="D632" s="1651"/>
      <c r="E632" s="1651"/>
      <c r="F632" s="1651"/>
      <c r="G632" s="1651"/>
      <c r="H632" s="1651"/>
      <c r="I632" s="1652"/>
      <c r="J632" s="1652"/>
    </row>
    <row r="633" spans="2:10">
      <c r="B633" s="1651"/>
      <c r="C633" s="1651"/>
      <c r="D633" s="1651"/>
      <c r="E633" s="1651"/>
      <c r="F633" s="1651"/>
      <c r="G633" s="1651"/>
      <c r="H633" s="1651"/>
      <c r="I633" s="1652"/>
      <c r="J633" s="1652"/>
    </row>
    <row r="634" spans="2:10">
      <c r="B634" s="1651"/>
      <c r="C634" s="1651"/>
      <c r="D634" s="1651"/>
      <c r="E634" s="1651"/>
      <c r="F634" s="1651"/>
      <c r="G634" s="1651"/>
      <c r="H634" s="1651"/>
      <c r="I634" s="1652"/>
      <c r="J634" s="1652"/>
    </row>
    <row r="635" spans="2:10">
      <c r="B635" s="1651"/>
      <c r="C635" s="1651"/>
      <c r="D635" s="1651"/>
      <c r="E635" s="1651"/>
      <c r="F635" s="1651"/>
      <c r="G635" s="1651"/>
      <c r="H635" s="1651"/>
      <c r="I635" s="1652"/>
      <c r="J635" s="1652"/>
    </row>
    <row r="636" spans="2:10">
      <c r="B636" s="1651"/>
      <c r="C636" s="1651"/>
      <c r="D636" s="1651"/>
      <c r="E636" s="1651"/>
      <c r="F636" s="1651"/>
      <c r="G636" s="1651"/>
      <c r="H636" s="1651"/>
      <c r="I636" s="1652"/>
      <c r="J636" s="1652"/>
    </row>
    <row r="637" spans="2:10">
      <c r="B637" s="1651"/>
      <c r="C637" s="1651"/>
      <c r="D637" s="1651"/>
      <c r="E637" s="1651"/>
      <c r="F637" s="1651"/>
      <c r="G637" s="1651"/>
      <c r="H637" s="1651"/>
      <c r="I637" s="1652"/>
      <c r="J637" s="1652"/>
    </row>
    <row r="638" spans="2:10">
      <c r="B638" s="1651"/>
      <c r="C638" s="1651"/>
      <c r="D638" s="1651"/>
      <c r="E638" s="1651"/>
      <c r="F638" s="1651"/>
      <c r="G638" s="1651"/>
      <c r="H638" s="1651"/>
      <c r="I638" s="1652"/>
      <c r="J638" s="1652"/>
    </row>
    <row r="639" spans="2:10">
      <c r="B639" s="1651"/>
      <c r="C639" s="1651"/>
      <c r="D639" s="1651"/>
      <c r="E639" s="1651"/>
      <c r="F639" s="1651"/>
      <c r="G639" s="1651"/>
      <c r="H639" s="1651"/>
      <c r="I639" s="1652"/>
      <c r="J639" s="1652"/>
    </row>
    <row r="640" spans="2:10">
      <c r="B640" s="1651"/>
      <c r="C640" s="1651"/>
      <c r="D640" s="1651"/>
      <c r="E640" s="1651"/>
      <c r="F640" s="1651"/>
      <c r="G640" s="1651"/>
      <c r="H640" s="1651"/>
      <c r="I640" s="1652"/>
      <c r="J640" s="1652"/>
    </row>
    <row r="641" spans="2:10">
      <c r="B641" s="1651"/>
      <c r="C641" s="1651"/>
      <c r="D641" s="1651"/>
      <c r="E641" s="1651"/>
      <c r="F641" s="1651"/>
      <c r="G641" s="1651"/>
      <c r="H641" s="1651"/>
      <c r="I641" s="1652"/>
      <c r="J641" s="1652"/>
    </row>
    <row r="642" spans="2:10">
      <c r="B642" s="1651"/>
      <c r="C642" s="1651"/>
      <c r="D642" s="1651"/>
      <c r="E642" s="1651"/>
      <c r="F642" s="1651"/>
      <c r="G642" s="1651"/>
      <c r="H642" s="1651"/>
      <c r="I642" s="1652"/>
      <c r="J642" s="1652"/>
    </row>
    <row r="643" spans="2:10">
      <c r="B643" s="1651"/>
      <c r="C643" s="1651"/>
      <c r="D643" s="1651"/>
      <c r="E643" s="1651"/>
      <c r="F643" s="1651"/>
      <c r="G643" s="1651"/>
      <c r="H643" s="1651"/>
      <c r="I643" s="1652"/>
      <c r="J643" s="1652"/>
    </row>
    <row r="644" spans="2:10">
      <c r="B644" s="1651"/>
      <c r="C644" s="1651"/>
      <c r="D644" s="1651"/>
      <c r="E644" s="1651"/>
      <c r="F644" s="1651"/>
      <c r="G644" s="1651"/>
      <c r="H644" s="1651"/>
      <c r="I644" s="1652"/>
      <c r="J644" s="1652"/>
    </row>
    <row r="645" spans="2:10">
      <c r="B645" s="1651"/>
      <c r="C645" s="1651"/>
      <c r="D645" s="1651"/>
      <c r="E645" s="1651"/>
      <c r="F645" s="1651"/>
      <c r="G645" s="1651"/>
      <c r="H645" s="1651"/>
      <c r="I645" s="1652"/>
      <c r="J645" s="1652"/>
    </row>
    <row r="646" spans="2:10">
      <c r="B646" s="1651"/>
      <c r="C646" s="1651"/>
      <c r="D646" s="1651"/>
      <c r="E646" s="1651"/>
      <c r="F646" s="1651"/>
      <c r="G646" s="1651"/>
      <c r="H646" s="1651"/>
      <c r="I646" s="1652"/>
      <c r="J646" s="1652"/>
    </row>
    <row r="647" spans="2:10">
      <c r="B647" s="1651"/>
      <c r="C647" s="1651"/>
      <c r="D647" s="1651"/>
      <c r="E647" s="1651"/>
      <c r="F647" s="1651"/>
      <c r="G647" s="1651"/>
      <c r="H647" s="1651"/>
      <c r="I647" s="1652"/>
      <c r="J647" s="1652"/>
    </row>
    <row r="648" spans="2:10">
      <c r="B648" s="1651"/>
      <c r="C648" s="1651"/>
      <c r="D648" s="1651"/>
      <c r="E648" s="1651"/>
      <c r="F648" s="1651"/>
      <c r="G648" s="1651"/>
      <c r="H648" s="1651"/>
      <c r="I648" s="1652"/>
      <c r="J648" s="1652"/>
    </row>
    <row r="649" spans="2:10">
      <c r="B649" s="1651"/>
      <c r="C649" s="1651"/>
      <c r="D649" s="1651"/>
      <c r="E649" s="1651"/>
      <c r="F649" s="1651"/>
      <c r="G649" s="1651"/>
      <c r="H649" s="1651"/>
      <c r="I649" s="1652"/>
      <c r="J649" s="1652"/>
    </row>
    <row r="650" spans="2:10">
      <c r="B650" s="1651"/>
      <c r="C650" s="1651"/>
      <c r="D650" s="1651"/>
      <c r="E650" s="1651"/>
      <c r="F650" s="1651"/>
      <c r="G650" s="1651"/>
      <c r="H650" s="1651"/>
      <c r="I650" s="1652"/>
      <c r="J650" s="1652"/>
    </row>
    <row r="651" spans="2:10">
      <c r="B651" s="1651"/>
      <c r="C651" s="1651"/>
      <c r="D651" s="1651"/>
      <c r="E651" s="1651"/>
      <c r="F651" s="1651"/>
      <c r="G651" s="1651"/>
      <c r="H651" s="1651"/>
      <c r="I651" s="1652"/>
      <c r="J651" s="1652"/>
    </row>
    <row r="652" spans="2:10">
      <c r="B652" s="1651"/>
      <c r="C652" s="1651"/>
      <c r="D652" s="1651"/>
      <c r="E652" s="1651"/>
      <c r="F652" s="1651"/>
      <c r="G652" s="1651"/>
      <c r="H652" s="1651"/>
      <c r="I652" s="1652"/>
      <c r="J652" s="1652"/>
    </row>
    <row r="653" spans="2:10">
      <c r="B653" s="1651"/>
      <c r="C653" s="1651"/>
      <c r="D653" s="1651"/>
      <c r="E653" s="1651"/>
      <c r="F653" s="1651"/>
      <c r="G653" s="1651"/>
      <c r="H653" s="1651"/>
      <c r="I653" s="1652"/>
      <c r="J653" s="1652"/>
    </row>
    <row r="654" spans="2:10">
      <c r="B654" s="1651"/>
      <c r="C654" s="1651"/>
      <c r="D654" s="1651"/>
      <c r="E654" s="1651"/>
      <c r="F654" s="1651"/>
      <c r="G654" s="1651"/>
      <c r="H654" s="1651"/>
      <c r="I654" s="1652"/>
      <c r="J654" s="1652"/>
    </row>
    <row r="655" spans="2:10">
      <c r="B655" s="1651"/>
      <c r="C655" s="1651"/>
      <c r="D655" s="1651"/>
      <c r="E655" s="1651"/>
      <c r="F655" s="1651"/>
      <c r="G655" s="1651"/>
      <c r="H655" s="1651"/>
      <c r="I655" s="1652"/>
      <c r="J655" s="1652"/>
    </row>
    <row r="656" spans="2:10">
      <c r="B656" s="1651"/>
      <c r="C656" s="1651"/>
      <c r="D656" s="1651"/>
      <c r="E656" s="1651"/>
      <c r="F656" s="1651"/>
      <c r="G656" s="1651"/>
      <c r="H656" s="1651"/>
      <c r="I656" s="1652"/>
      <c r="J656" s="1652"/>
    </row>
    <row r="657" spans="2:10">
      <c r="B657" s="1651"/>
      <c r="C657" s="1651"/>
      <c r="D657" s="1651"/>
      <c r="E657" s="1651"/>
      <c r="F657" s="1651"/>
      <c r="G657" s="1651"/>
      <c r="H657" s="1651"/>
      <c r="I657" s="1652"/>
      <c r="J657" s="1652"/>
    </row>
    <row r="658" spans="2:10">
      <c r="B658" s="1651"/>
      <c r="C658" s="1651"/>
      <c r="D658" s="1651"/>
      <c r="E658" s="1651"/>
      <c r="F658" s="1651"/>
      <c r="G658" s="1651"/>
      <c r="H658" s="1651"/>
      <c r="I658" s="1652"/>
      <c r="J658" s="1652"/>
    </row>
    <row r="659" spans="2:10">
      <c r="B659" s="1651"/>
      <c r="C659" s="1651"/>
      <c r="D659" s="1651"/>
      <c r="E659" s="1651"/>
      <c r="F659" s="1651"/>
      <c r="G659" s="1651"/>
      <c r="H659" s="1651"/>
      <c r="I659" s="1652"/>
      <c r="J659" s="1652"/>
    </row>
    <row r="660" spans="2:10">
      <c r="B660" s="1651"/>
      <c r="C660" s="1651"/>
      <c r="D660" s="1651"/>
      <c r="E660" s="1651"/>
      <c r="F660" s="1651"/>
      <c r="G660" s="1651"/>
      <c r="H660" s="1651"/>
      <c r="I660" s="1652"/>
      <c r="J660" s="1652"/>
    </row>
    <row r="661" spans="2:10">
      <c r="B661" s="1651"/>
      <c r="C661" s="1651"/>
      <c r="D661" s="1651"/>
      <c r="E661" s="1651"/>
      <c r="F661" s="1651"/>
      <c r="G661" s="1651"/>
      <c r="H661" s="1651"/>
      <c r="I661" s="1652"/>
      <c r="J661" s="1652"/>
    </row>
    <row r="662" spans="2:10">
      <c r="B662" s="1651"/>
      <c r="C662" s="1651"/>
      <c r="D662" s="1651"/>
      <c r="E662" s="1651"/>
      <c r="F662" s="1651"/>
      <c r="G662" s="1651"/>
      <c r="H662" s="1651"/>
      <c r="I662" s="1652"/>
      <c r="J662" s="1652"/>
    </row>
    <row r="663" spans="2:10">
      <c r="B663" s="1651"/>
      <c r="C663" s="1651"/>
      <c r="D663" s="1651"/>
      <c r="E663" s="1651"/>
      <c r="F663" s="1651"/>
      <c r="G663" s="1651"/>
      <c r="H663" s="1651"/>
      <c r="I663" s="1652"/>
      <c r="J663" s="1652"/>
    </row>
    <row r="664" spans="2:10">
      <c r="B664" s="1651"/>
      <c r="C664" s="1651"/>
      <c r="D664" s="1651"/>
      <c r="E664" s="1651"/>
      <c r="F664" s="1651"/>
      <c r="G664" s="1651"/>
      <c r="H664" s="1651"/>
      <c r="I664" s="1652"/>
      <c r="J664" s="1652"/>
    </row>
    <row r="665" spans="2:10">
      <c r="B665" s="1651"/>
      <c r="C665" s="1651"/>
      <c r="D665" s="1651"/>
      <c r="E665" s="1651"/>
      <c r="F665" s="1651"/>
      <c r="G665" s="1651"/>
      <c r="H665" s="1651"/>
      <c r="I665" s="1652"/>
      <c r="J665" s="1652"/>
    </row>
    <row r="666" spans="2:10">
      <c r="B666" s="1651"/>
      <c r="C666" s="1651"/>
      <c r="D666" s="1651"/>
      <c r="E666" s="1651"/>
      <c r="F666" s="1651"/>
      <c r="G666" s="1651"/>
      <c r="H666" s="1651"/>
      <c r="I666" s="1652"/>
      <c r="J666" s="1652"/>
    </row>
    <row r="667" spans="2:10">
      <c r="B667" s="1651"/>
      <c r="C667" s="1651"/>
      <c r="D667" s="1651"/>
      <c r="E667" s="1651"/>
      <c r="F667" s="1651"/>
      <c r="G667" s="1651"/>
      <c r="H667" s="1651"/>
      <c r="I667" s="1652"/>
      <c r="J667" s="1652"/>
    </row>
    <row r="668" spans="2:10">
      <c r="B668" s="1651"/>
      <c r="C668" s="1651"/>
      <c r="D668" s="1651"/>
      <c r="E668" s="1651"/>
      <c r="F668" s="1651"/>
      <c r="G668" s="1651"/>
      <c r="H668" s="1651"/>
      <c r="I668" s="1652"/>
      <c r="J668" s="1652"/>
    </row>
    <row r="669" spans="2:10">
      <c r="B669" s="1651"/>
      <c r="C669" s="1651"/>
      <c r="D669" s="1651"/>
      <c r="E669" s="1651"/>
      <c r="F669" s="1651"/>
      <c r="G669" s="1651"/>
      <c r="H669" s="1651"/>
      <c r="I669" s="1652"/>
      <c r="J669" s="1652"/>
    </row>
    <row r="670" spans="2:10">
      <c r="B670" s="1651"/>
      <c r="C670" s="1651"/>
      <c r="D670" s="1651"/>
      <c r="E670" s="1651"/>
      <c r="F670" s="1651"/>
      <c r="G670" s="1651"/>
      <c r="H670" s="1651"/>
      <c r="I670" s="1652"/>
      <c r="J670" s="1652"/>
    </row>
    <row r="671" spans="2:10">
      <c r="B671" s="1651"/>
      <c r="C671" s="1651"/>
      <c r="D671" s="1651"/>
      <c r="E671" s="1651"/>
      <c r="F671" s="1651"/>
      <c r="G671" s="1651"/>
      <c r="H671" s="1651"/>
      <c r="I671" s="1652"/>
      <c r="J671" s="1652"/>
    </row>
    <row r="672" spans="2:10">
      <c r="B672" s="1651"/>
      <c r="C672" s="1651"/>
      <c r="D672" s="1651"/>
      <c r="E672" s="1651"/>
      <c r="F672" s="1651"/>
      <c r="G672" s="1651"/>
      <c r="H672" s="1651"/>
      <c r="I672" s="1652"/>
      <c r="J672" s="1652"/>
    </row>
    <row r="673" spans="2:10">
      <c r="B673" s="1651"/>
      <c r="C673" s="1651"/>
      <c r="D673" s="1651"/>
      <c r="E673" s="1651"/>
      <c r="F673" s="1651"/>
      <c r="G673" s="1651"/>
      <c r="H673" s="1651"/>
      <c r="I673" s="1652"/>
      <c r="J673" s="1652"/>
    </row>
    <row r="674" spans="2:10">
      <c r="B674" s="1651"/>
      <c r="C674" s="1651"/>
      <c r="D674" s="1651"/>
      <c r="E674" s="1651"/>
      <c r="F674" s="1651"/>
      <c r="G674" s="1651"/>
      <c r="H674" s="1651"/>
      <c r="I674" s="1652"/>
      <c r="J674" s="1652"/>
    </row>
    <row r="675" spans="2:10">
      <c r="B675" s="1651"/>
      <c r="C675" s="1651"/>
      <c r="D675" s="1651"/>
      <c r="E675" s="1651"/>
      <c r="F675" s="1651"/>
      <c r="G675" s="1651"/>
      <c r="H675" s="1651"/>
      <c r="I675" s="1652"/>
      <c r="J675" s="1652"/>
    </row>
    <row r="676" spans="2:10">
      <c r="B676" s="1651"/>
      <c r="C676" s="1651"/>
      <c r="D676" s="1651"/>
      <c r="E676" s="1651"/>
      <c r="F676" s="1651"/>
      <c r="G676" s="1651"/>
      <c r="H676" s="1651"/>
      <c r="I676" s="1652"/>
      <c r="J676" s="1652"/>
    </row>
    <row r="677" spans="2:10">
      <c r="B677" s="1651"/>
      <c r="C677" s="1651"/>
      <c r="D677" s="1651"/>
      <c r="E677" s="1651"/>
      <c r="F677" s="1651"/>
      <c r="G677" s="1651"/>
      <c r="H677" s="1651"/>
      <c r="I677" s="1652"/>
      <c r="J677" s="1652"/>
    </row>
    <row r="678" spans="2:10">
      <c r="B678" s="1651"/>
      <c r="C678" s="1651"/>
      <c r="D678" s="1651"/>
      <c r="E678" s="1651"/>
      <c r="F678" s="1651"/>
      <c r="G678" s="1651"/>
      <c r="H678" s="1651"/>
      <c r="I678" s="1652"/>
      <c r="J678" s="1652"/>
    </row>
    <row r="679" spans="2:10">
      <c r="B679" s="1651"/>
      <c r="C679" s="1651"/>
      <c r="D679" s="1651"/>
      <c r="E679" s="1651"/>
      <c r="F679" s="1651"/>
      <c r="G679" s="1651"/>
      <c r="H679" s="1651"/>
      <c r="I679" s="1652"/>
      <c r="J679" s="1652"/>
    </row>
    <row r="680" spans="2:10">
      <c r="B680" s="1651"/>
      <c r="C680" s="1651"/>
      <c r="D680" s="1651"/>
      <c r="E680" s="1651"/>
      <c r="F680" s="1651"/>
      <c r="G680" s="1651"/>
      <c r="H680" s="1651"/>
      <c r="I680" s="1652"/>
      <c r="J680" s="1652"/>
    </row>
    <row r="681" spans="2:10">
      <c r="B681" s="1651"/>
      <c r="C681" s="1651"/>
      <c r="D681" s="1651"/>
      <c r="E681" s="1651"/>
      <c r="F681" s="1651"/>
      <c r="G681" s="1651"/>
      <c r="H681" s="1651"/>
      <c r="I681" s="1652"/>
      <c r="J681" s="1652"/>
    </row>
    <row r="682" spans="2:10">
      <c r="B682" s="1651"/>
      <c r="C682" s="1651"/>
      <c r="D682" s="1651"/>
      <c r="E682" s="1651"/>
      <c r="F682" s="1651"/>
      <c r="G682" s="1651"/>
      <c r="H682" s="1651"/>
      <c r="I682" s="1652"/>
      <c r="J682" s="1652"/>
    </row>
    <row r="683" spans="2:10">
      <c r="B683" s="1651"/>
      <c r="C683" s="1651"/>
      <c r="D683" s="1651"/>
      <c r="E683" s="1651"/>
      <c r="F683" s="1651"/>
      <c r="G683" s="1651"/>
      <c r="H683" s="1651"/>
      <c r="I683" s="1652"/>
      <c r="J683" s="1652"/>
    </row>
    <row r="684" spans="2:10">
      <c r="B684" s="1651"/>
      <c r="C684" s="1651"/>
      <c r="D684" s="1651"/>
      <c r="E684" s="1651"/>
      <c r="F684" s="1651"/>
      <c r="G684" s="1651"/>
      <c r="H684" s="1651"/>
      <c r="I684" s="1652"/>
      <c r="J684" s="1652"/>
    </row>
    <row r="685" spans="2:10">
      <c r="B685" s="1651"/>
      <c r="C685" s="1651"/>
      <c r="D685" s="1651"/>
      <c r="E685" s="1651"/>
      <c r="F685" s="1651"/>
      <c r="G685" s="1651"/>
      <c r="H685" s="1651"/>
      <c r="I685" s="1652"/>
      <c r="J685" s="1652"/>
    </row>
    <row r="686" spans="2:10">
      <c r="B686" s="1651"/>
      <c r="C686" s="1651"/>
      <c r="D686" s="1651"/>
      <c r="E686" s="1651"/>
      <c r="F686" s="1651"/>
      <c r="G686" s="1651"/>
      <c r="H686" s="1651"/>
      <c r="I686" s="1652"/>
      <c r="J686" s="1652"/>
    </row>
    <row r="687" spans="2:10">
      <c r="B687" s="1651"/>
      <c r="C687" s="1651"/>
      <c r="D687" s="1651"/>
      <c r="E687" s="1651"/>
      <c r="F687" s="1651"/>
      <c r="G687" s="1651"/>
      <c r="H687" s="1651"/>
      <c r="I687" s="1652"/>
      <c r="J687" s="1652"/>
    </row>
    <row r="688" spans="2:10">
      <c r="B688" s="1651"/>
      <c r="C688" s="1651"/>
      <c r="D688" s="1651"/>
      <c r="E688" s="1651"/>
      <c r="F688" s="1651"/>
      <c r="G688" s="1651"/>
      <c r="H688" s="1651"/>
      <c r="I688" s="1652"/>
      <c r="J688" s="1652"/>
    </row>
    <row r="689" spans="2:10">
      <c r="B689" s="1651"/>
      <c r="C689" s="1651"/>
      <c r="D689" s="1651"/>
      <c r="E689" s="1651"/>
      <c r="F689" s="1651"/>
      <c r="G689" s="1651"/>
      <c r="H689" s="1651"/>
      <c r="I689" s="1652"/>
      <c r="J689" s="1652"/>
    </row>
    <row r="690" spans="2:10">
      <c r="B690" s="1651"/>
      <c r="C690" s="1651"/>
      <c r="D690" s="1651"/>
      <c r="E690" s="1651"/>
      <c r="F690" s="1651"/>
      <c r="G690" s="1651"/>
      <c r="H690" s="1651"/>
      <c r="I690" s="1652"/>
      <c r="J690" s="1652"/>
    </row>
    <row r="691" spans="2:10">
      <c r="B691" s="1651"/>
      <c r="C691" s="1651"/>
      <c r="D691" s="1651"/>
      <c r="E691" s="1651"/>
      <c r="F691" s="1651"/>
      <c r="G691" s="1651"/>
      <c r="H691" s="1651"/>
      <c r="I691" s="1652"/>
      <c r="J691" s="1652"/>
    </row>
    <row r="692" spans="2:10">
      <c r="B692" s="1651"/>
      <c r="C692" s="1651"/>
      <c r="D692" s="1651"/>
      <c r="E692" s="1651"/>
      <c r="F692" s="1651"/>
      <c r="G692" s="1651"/>
      <c r="H692" s="1651"/>
      <c r="I692" s="1652"/>
      <c r="J692" s="1652"/>
    </row>
    <row r="693" spans="2:10">
      <c r="B693" s="1651"/>
      <c r="C693" s="1651"/>
      <c r="D693" s="1651"/>
      <c r="E693" s="1651"/>
      <c r="F693" s="1651"/>
      <c r="G693" s="1651"/>
      <c r="H693" s="1651"/>
      <c r="I693" s="1652"/>
      <c r="J693" s="1652"/>
    </row>
    <row r="694" spans="2:10">
      <c r="B694" s="1651"/>
      <c r="C694" s="1651"/>
      <c r="D694" s="1651"/>
      <c r="E694" s="1651"/>
      <c r="F694" s="1651"/>
      <c r="G694" s="1651"/>
      <c r="H694" s="1651"/>
      <c r="I694" s="1652"/>
      <c r="J694" s="1652"/>
    </row>
    <row r="695" spans="2:10">
      <c r="B695" s="1651"/>
      <c r="C695" s="1651"/>
      <c r="D695" s="1651"/>
      <c r="E695" s="1651"/>
      <c r="F695" s="1651"/>
      <c r="G695" s="1651"/>
      <c r="H695" s="1651"/>
      <c r="I695" s="1652"/>
      <c r="J695" s="1652"/>
    </row>
    <row r="696" spans="2:10">
      <c r="B696" s="1651"/>
      <c r="C696" s="1651"/>
      <c r="D696" s="1651"/>
      <c r="E696" s="1651"/>
      <c r="F696" s="1651"/>
      <c r="G696" s="1651"/>
      <c r="H696" s="1651"/>
      <c r="I696" s="1652"/>
      <c r="J696" s="1652"/>
    </row>
    <row r="697" spans="2:10">
      <c r="B697" s="1651"/>
      <c r="C697" s="1651"/>
      <c r="D697" s="1651"/>
      <c r="E697" s="1651"/>
      <c r="F697" s="1651"/>
      <c r="G697" s="1651"/>
      <c r="H697" s="1651"/>
      <c r="I697" s="1652"/>
      <c r="J697" s="1652"/>
    </row>
    <row r="698" spans="2:10">
      <c r="B698" s="1651"/>
      <c r="C698" s="1651"/>
      <c r="D698" s="1651"/>
      <c r="E698" s="1651"/>
      <c r="F698" s="1651"/>
      <c r="G698" s="1651"/>
      <c r="H698" s="1651"/>
      <c r="I698" s="1652"/>
      <c r="J698" s="1652"/>
    </row>
    <row r="699" spans="2:10">
      <c r="B699" s="1651"/>
      <c r="C699" s="1651"/>
      <c r="D699" s="1651"/>
      <c r="E699" s="1651"/>
      <c r="F699" s="1651"/>
      <c r="G699" s="1651"/>
      <c r="H699" s="1651"/>
      <c r="I699" s="1652"/>
      <c r="J699" s="1652"/>
    </row>
    <row r="700" spans="2:10">
      <c r="B700" s="1651"/>
      <c r="C700" s="1651"/>
      <c r="D700" s="1651"/>
      <c r="E700" s="1651"/>
      <c r="F700" s="1651"/>
      <c r="G700" s="1651"/>
      <c r="H700" s="1651"/>
      <c r="I700" s="1652"/>
      <c r="J700" s="1652"/>
    </row>
    <row r="701" spans="2:10">
      <c r="B701" s="1651"/>
      <c r="C701" s="1651"/>
      <c r="D701" s="1651"/>
      <c r="E701" s="1651"/>
      <c r="F701" s="1651"/>
      <c r="G701" s="1651"/>
      <c r="H701" s="1651"/>
      <c r="I701" s="1652"/>
      <c r="J701" s="1652"/>
    </row>
    <row r="702" spans="2:10">
      <c r="B702" s="1651"/>
      <c r="C702" s="1651"/>
      <c r="D702" s="1651"/>
      <c r="E702" s="1651"/>
      <c r="F702" s="1651"/>
      <c r="G702" s="1651"/>
      <c r="H702" s="1651"/>
      <c r="I702" s="1652"/>
      <c r="J702" s="1652"/>
    </row>
    <row r="703" spans="2:10">
      <c r="B703" s="1651"/>
      <c r="C703" s="1651"/>
      <c r="D703" s="1651"/>
      <c r="E703" s="1651"/>
      <c r="F703" s="1651"/>
      <c r="G703" s="1651"/>
      <c r="H703" s="1651"/>
      <c r="I703" s="1652"/>
      <c r="J703" s="1652"/>
    </row>
    <row r="704" spans="2:10">
      <c r="B704" s="1651"/>
      <c r="C704" s="1651"/>
      <c r="D704" s="1651"/>
      <c r="E704" s="1651"/>
      <c r="F704" s="1651"/>
      <c r="G704" s="1651"/>
      <c r="H704" s="1651"/>
      <c r="I704" s="1652"/>
      <c r="J704" s="1652"/>
    </row>
    <row r="705" spans="2:10">
      <c r="B705" s="1651"/>
      <c r="C705" s="1651"/>
      <c r="D705" s="1651"/>
      <c r="E705" s="1651"/>
      <c r="F705" s="1651"/>
      <c r="G705" s="1651"/>
      <c r="H705" s="1651"/>
      <c r="I705" s="1652"/>
      <c r="J705" s="1652"/>
    </row>
    <row r="706" spans="2:10">
      <c r="B706" s="1651"/>
      <c r="C706" s="1651"/>
      <c r="D706" s="1651"/>
      <c r="E706" s="1651"/>
      <c r="F706" s="1651"/>
      <c r="G706" s="1651"/>
      <c r="H706" s="1651"/>
      <c r="I706" s="1652"/>
      <c r="J706" s="1652"/>
    </row>
    <row r="707" spans="2:10">
      <c r="B707" s="1651"/>
      <c r="C707" s="1651"/>
      <c r="D707" s="1651"/>
      <c r="E707" s="1651"/>
      <c r="F707" s="1651"/>
      <c r="G707" s="1651"/>
      <c r="H707" s="1651"/>
      <c r="I707" s="1652"/>
      <c r="J707" s="1652"/>
    </row>
    <row r="708" spans="2:10">
      <c r="B708" s="1651"/>
      <c r="C708" s="1651"/>
      <c r="D708" s="1651"/>
      <c r="E708" s="1651"/>
      <c r="F708" s="1651"/>
      <c r="G708" s="1651"/>
      <c r="H708" s="1651"/>
      <c r="I708" s="1652"/>
      <c r="J708" s="1652"/>
    </row>
    <row r="709" spans="2:10">
      <c r="B709" s="1651"/>
      <c r="C709" s="1651"/>
      <c r="D709" s="1651"/>
      <c r="E709" s="1651"/>
      <c r="F709" s="1651"/>
      <c r="G709" s="1651"/>
      <c r="H709" s="1651"/>
      <c r="I709" s="1652"/>
      <c r="J709" s="1652"/>
    </row>
    <row r="710" spans="2:10">
      <c r="B710" s="1651"/>
      <c r="C710" s="1651"/>
      <c r="D710" s="1651"/>
      <c r="E710" s="1651"/>
      <c r="F710" s="1651"/>
      <c r="G710" s="1651"/>
      <c r="H710" s="1651"/>
      <c r="I710" s="1652"/>
      <c r="J710" s="1652"/>
    </row>
    <row r="711" spans="2:10">
      <c r="B711" s="1651"/>
      <c r="C711" s="1651"/>
      <c r="D711" s="1651"/>
      <c r="E711" s="1651"/>
      <c r="F711" s="1651"/>
      <c r="G711" s="1651"/>
      <c r="H711" s="1651"/>
      <c r="I711" s="1652"/>
      <c r="J711" s="1652"/>
    </row>
    <row r="712" spans="2:10">
      <c r="B712" s="1651"/>
      <c r="C712" s="1651"/>
      <c r="D712" s="1651"/>
      <c r="E712" s="1651"/>
      <c r="F712" s="1651"/>
      <c r="G712" s="1651"/>
      <c r="H712" s="1651"/>
      <c r="I712" s="1652"/>
      <c r="J712" s="1652"/>
    </row>
    <row r="713" spans="2:10">
      <c r="B713" s="1651"/>
      <c r="C713" s="1651"/>
      <c r="D713" s="1651"/>
      <c r="E713" s="1651"/>
      <c r="F713" s="1651"/>
      <c r="G713" s="1651"/>
      <c r="H713" s="1651"/>
      <c r="I713" s="1652"/>
      <c r="J713" s="1652"/>
    </row>
    <row r="714" spans="2:10">
      <c r="B714" s="1651"/>
      <c r="C714" s="1651"/>
      <c r="D714" s="1651"/>
      <c r="E714" s="1651"/>
      <c r="F714" s="1651"/>
      <c r="G714" s="1651"/>
      <c r="H714" s="1651"/>
      <c r="I714" s="1652"/>
      <c r="J714" s="1652"/>
    </row>
    <row r="715" spans="2:10">
      <c r="B715" s="1651"/>
      <c r="C715" s="1651"/>
      <c r="D715" s="1651"/>
      <c r="E715" s="1651"/>
      <c r="F715" s="1651"/>
      <c r="G715" s="1651"/>
      <c r="H715" s="1651"/>
      <c r="I715" s="1652"/>
      <c r="J715" s="1652"/>
    </row>
    <row r="716" spans="2:10">
      <c r="B716" s="1651"/>
      <c r="C716" s="1651"/>
      <c r="D716" s="1651"/>
      <c r="E716" s="1651"/>
      <c r="F716" s="1651"/>
      <c r="G716" s="1651"/>
      <c r="H716" s="1651"/>
      <c r="I716" s="1652"/>
      <c r="J716" s="1652"/>
    </row>
    <row r="717" spans="2:10">
      <c r="B717" s="1651"/>
      <c r="C717" s="1651"/>
      <c r="D717" s="1651"/>
      <c r="E717" s="1651"/>
      <c r="F717" s="1651"/>
      <c r="G717" s="1651"/>
      <c r="H717" s="1651"/>
      <c r="I717" s="1652"/>
      <c r="J717" s="1652"/>
    </row>
    <row r="718" spans="2:10">
      <c r="B718" s="1651"/>
      <c r="C718" s="1651"/>
      <c r="D718" s="1651"/>
      <c r="E718" s="1651"/>
      <c r="F718" s="1651"/>
      <c r="G718" s="1651"/>
      <c r="H718" s="1651"/>
      <c r="I718" s="1652"/>
      <c r="J718" s="1652"/>
    </row>
    <row r="719" spans="2:10">
      <c r="B719" s="1651"/>
      <c r="C719" s="1651"/>
      <c r="D719" s="1651"/>
      <c r="E719" s="1651"/>
      <c r="F719" s="1651"/>
      <c r="G719" s="1651"/>
      <c r="H719" s="1651"/>
      <c r="I719" s="1652"/>
      <c r="J719" s="1652"/>
    </row>
    <row r="720" spans="2:10">
      <c r="B720" s="1651"/>
      <c r="C720" s="1651"/>
      <c r="D720" s="1651"/>
      <c r="E720" s="1651"/>
      <c r="F720" s="1651"/>
      <c r="G720" s="1651"/>
      <c r="H720" s="1651"/>
      <c r="I720" s="1652"/>
      <c r="J720" s="1652"/>
    </row>
    <row r="721" spans="2:10">
      <c r="B721" s="1651"/>
      <c r="C721" s="1651"/>
      <c r="D721" s="1651"/>
      <c r="E721" s="1651"/>
      <c r="F721" s="1651"/>
      <c r="G721" s="1651"/>
      <c r="H721" s="1651"/>
      <c r="I721" s="1652"/>
      <c r="J721" s="1652"/>
    </row>
    <row r="722" spans="2:10">
      <c r="B722" s="1651"/>
      <c r="C722" s="1651"/>
      <c r="D722" s="1651"/>
      <c r="E722" s="1651"/>
      <c r="F722" s="1651"/>
      <c r="G722" s="1651"/>
      <c r="H722" s="1651"/>
      <c r="I722" s="1652"/>
      <c r="J722" s="1652"/>
    </row>
    <row r="723" spans="2:10">
      <c r="B723" s="1651"/>
      <c r="C723" s="1651"/>
      <c r="D723" s="1651"/>
      <c r="E723" s="1651"/>
      <c r="F723" s="1651"/>
      <c r="G723" s="1651"/>
      <c r="H723" s="1651"/>
      <c r="I723" s="1652"/>
      <c r="J723" s="1652"/>
    </row>
    <row r="724" spans="2:10">
      <c r="B724" s="1651"/>
      <c r="C724" s="1651"/>
      <c r="D724" s="1651"/>
      <c r="E724" s="1651"/>
      <c r="F724" s="1651"/>
      <c r="G724" s="1651"/>
      <c r="H724" s="1651"/>
      <c r="I724" s="1652"/>
      <c r="J724" s="1652"/>
    </row>
    <row r="725" spans="2:10">
      <c r="B725" s="1651"/>
      <c r="C725" s="1651"/>
      <c r="D725" s="1651"/>
      <c r="E725" s="1651"/>
      <c r="F725" s="1651"/>
      <c r="G725" s="1651"/>
      <c r="H725" s="1651"/>
      <c r="I725" s="1652"/>
      <c r="J725" s="1652"/>
    </row>
    <row r="726" spans="2:10">
      <c r="B726" s="1651"/>
      <c r="C726" s="1651"/>
      <c r="D726" s="1651"/>
      <c r="E726" s="1651"/>
      <c r="F726" s="1651"/>
      <c r="G726" s="1651"/>
      <c r="H726" s="1651"/>
      <c r="I726" s="1652"/>
      <c r="J726" s="1652"/>
    </row>
    <row r="727" spans="2:10">
      <c r="B727" s="1651"/>
      <c r="C727" s="1651"/>
      <c r="D727" s="1651"/>
      <c r="E727" s="1651"/>
      <c r="F727" s="1651"/>
      <c r="G727" s="1651"/>
      <c r="H727" s="1651"/>
      <c r="I727" s="1652"/>
      <c r="J727" s="1652"/>
    </row>
    <row r="728" spans="2:10">
      <c r="B728" s="1651"/>
      <c r="C728" s="1651"/>
      <c r="D728" s="1651"/>
      <c r="E728" s="1651"/>
      <c r="F728" s="1651"/>
      <c r="G728" s="1651"/>
      <c r="H728" s="1651"/>
      <c r="I728" s="1652"/>
      <c r="J728" s="1652"/>
    </row>
    <row r="729" spans="2:10">
      <c r="B729" s="1651"/>
      <c r="C729" s="1651"/>
      <c r="D729" s="1651"/>
      <c r="E729" s="1651"/>
      <c r="F729" s="1651"/>
      <c r="G729" s="1651"/>
      <c r="H729" s="1651"/>
      <c r="I729" s="1652"/>
      <c r="J729" s="1652"/>
    </row>
    <row r="730" spans="2:10">
      <c r="B730" s="1651"/>
      <c r="C730" s="1651"/>
      <c r="D730" s="1651"/>
      <c r="E730" s="1651"/>
      <c r="F730" s="1651"/>
      <c r="G730" s="1651"/>
      <c r="H730" s="1651"/>
      <c r="I730" s="1652"/>
      <c r="J730" s="1652"/>
    </row>
    <row r="731" spans="2:10">
      <c r="B731" s="1651"/>
      <c r="C731" s="1651"/>
      <c r="D731" s="1651"/>
      <c r="E731" s="1651"/>
      <c r="F731" s="1651"/>
      <c r="G731" s="1651"/>
      <c r="H731" s="1651"/>
      <c r="I731" s="1652"/>
      <c r="J731" s="1652"/>
    </row>
    <row r="732" spans="2:10">
      <c r="B732" s="1651"/>
      <c r="C732" s="1651"/>
      <c r="D732" s="1651"/>
      <c r="E732" s="1651"/>
      <c r="F732" s="1651"/>
      <c r="G732" s="1651"/>
      <c r="H732" s="1651"/>
      <c r="I732" s="1652"/>
      <c r="J732" s="1652"/>
    </row>
    <row r="733" spans="2:10">
      <c r="B733" s="1651"/>
      <c r="C733" s="1651"/>
      <c r="D733" s="1651"/>
      <c r="E733" s="1651"/>
      <c r="F733" s="1651"/>
      <c r="G733" s="1651"/>
      <c r="H733" s="1651"/>
      <c r="I733" s="1652"/>
      <c r="J733" s="1652"/>
    </row>
    <row r="734" spans="2:10">
      <c r="B734" s="1651"/>
      <c r="C734" s="1651"/>
      <c r="D734" s="1651"/>
      <c r="E734" s="1651"/>
      <c r="F734" s="1651"/>
      <c r="G734" s="1651"/>
      <c r="H734" s="1651"/>
      <c r="I734" s="1652"/>
      <c r="J734" s="1652"/>
    </row>
    <row r="735" spans="2:10">
      <c r="B735" s="1651"/>
      <c r="C735" s="1651"/>
      <c r="D735" s="1651"/>
      <c r="E735" s="1651"/>
      <c r="F735" s="1651"/>
      <c r="G735" s="1651"/>
      <c r="H735" s="1651"/>
      <c r="I735" s="1652"/>
      <c r="J735" s="1652"/>
    </row>
    <row r="736" spans="2:10">
      <c r="B736" s="1651"/>
      <c r="C736" s="1651"/>
      <c r="D736" s="1651"/>
      <c r="E736" s="1651"/>
      <c r="F736" s="1651"/>
      <c r="G736" s="1651"/>
      <c r="H736" s="1651"/>
      <c r="I736" s="1652"/>
      <c r="J736" s="1652"/>
    </row>
    <row r="737" spans="2:10">
      <c r="B737" s="1651"/>
      <c r="C737" s="1651"/>
      <c r="D737" s="1651"/>
      <c r="E737" s="1651"/>
      <c r="F737" s="1651"/>
      <c r="G737" s="1651"/>
      <c r="H737" s="1651"/>
      <c r="I737" s="1652"/>
      <c r="J737" s="1652"/>
    </row>
    <row r="738" spans="2:10">
      <c r="B738" s="1651"/>
      <c r="C738" s="1651"/>
      <c r="D738" s="1651"/>
      <c r="E738" s="1651"/>
      <c r="F738" s="1651"/>
      <c r="G738" s="1651"/>
      <c r="H738" s="1651"/>
      <c r="I738" s="1652"/>
      <c r="J738" s="1652"/>
    </row>
    <row r="739" spans="2:10">
      <c r="B739" s="1651"/>
      <c r="C739" s="1651"/>
      <c r="D739" s="1651"/>
      <c r="E739" s="1651"/>
      <c r="F739" s="1651"/>
      <c r="G739" s="1651"/>
      <c r="H739" s="1651"/>
      <c r="I739" s="1652"/>
      <c r="J739" s="1652"/>
    </row>
    <row r="740" spans="2:10">
      <c r="B740" s="1651"/>
      <c r="C740" s="1651"/>
      <c r="D740" s="1651"/>
      <c r="E740" s="1651"/>
      <c r="F740" s="1651"/>
      <c r="G740" s="1651"/>
      <c r="H740" s="1651"/>
      <c r="I740" s="1652"/>
      <c r="J740" s="1652"/>
    </row>
    <row r="741" spans="2:10">
      <c r="B741" s="1651"/>
      <c r="C741" s="1651"/>
      <c r="D741" s="1651"/>
      <c r="E741" s="1651"/>
      <c r="F741" s="1651"/>
      <c r="G741" s="1651"/>
      <c r="H741" s="1651"/>
      <c r="I741" s="1652"/>
      <c r="J741" s="1652"/>
    </row>
    <row r="742" spans="2:10">
      <c r="B742" s="1651"/>
      <c r="C742" s="1651"/>
      <c r="D742" s="1651"/>
      <c r="E742" s="1651"/>
      <c r="F742" s="1651"/>
      <c r="G742" s="1651"/>
      <c r="H742" s="1651"/>
      <c r="I742" s="1652"/>
      <c r="J742" s="1652"/>
    </row>
    <row r="743" spans="2:10">
      <c r="B743" s="1651"/>
      <c r="C743" s="1651"/>
      <c r="D743" s="1651"/>
      <c r="E743" s="1651"/>
      <c r="F743" s="1651"/>
      <c r="G743" s="1651"/>
      <c r="H743" s="1651"/>
      <c r="I743" s="1652"/>
      <c r="J743" s="1652"/>
    </row>
    <row r="744" spans="2:10">
      <c r="B744" s="1651"/>
      <c r="C744" s="1651"/>
      <c r="D744" s="1651"/>
      <c r="E744" s="1651"/>
      <c r="F744" s="1651"/>
      <c r="G744" s="1651"/>
      <c r="H744" s="1651"/>
      <c r="I744" s="1652"/>
      <c r="J744" s="1652"/>
    </row>
    <row r="745" spans="2:10">
      <c r="B745" s="1651"/>
      <c r="C745" s="1651"/>
      <c r="D745" s="1651"/>
      <c r="E745" s="1651"/>
      <c r="F745" s="1651"/>
      <c r="G745" s="1651"/>
      <c r="H745" s="1651"/>
      <c r="I745" s="1652"/>
      <c r="J745" s="1652"/>
    </row>
    <row r="746" spans="2:10">
      <c r="B746" s="1651"/>
      <c r="C746" s="1651"/>
      <c r="D746" s="1651"/>
      <c r="E746" s="1651"/>
      <c r="F746" s="1651"/>
      <c r="G746" s="1651"/>
      <c r="H746" s="1651"/>
      <c r="I746" s="1652"/>
      <c r="J746" s="1652"/>
    </row>
    <row r="747" spans="2:10">
      <c r="B747" s="1651"/>
      <c r="C747" s="1651"/>
      <c r="D747" s="1651"/>
      <c r="E747" s="1651"/>
      <c r="F747" s="1651"/>
      <c r="G747" s="1651"/>
      <c r="H747" s="1651"/>
      <c r="I747" s="1652"/>
      <c r="J747" s="1652"/>
    </row>
    <row r="748" spans="2:10">
      <c r="B748" s="1651"/>
      <c r="C748" s="1651"/>
      <c r="D748" s="1651"/>
      <c r="E748" s="1651"/>
      <c r="F748" s="1651"/>
      <c r="G748" s="1651"/>
      <c r="H748" s="1651"/>
      <c r="I748" s="1652"/>
      <c r="J748" s="1652"/>
    </row>
    <row r="749" spans="2:10">
      <c r="B749" s="1651"/>
      <c r="C749" s="1651"/>
      <c r="D749" s="1651"/>
      <c r="E749" s="1651"/>
      <c r="F749" s="1651"/>
      <c r="G749" s="1651"/>
      <c r="H749" s="1651"/>
      <c r="I749" s="1652"/>
      <c r="J749" s="1652"/>
    </row>
    <row r="750" spans="2:10">
      <c r="B750" s="1651"/>
      <c r="C750" s="1651"/>
      <c r="D750" s="1651"/>
      <c r="E750" s="1651"/>
      <c r="F750" s="1651"/>
      <c r="G750" s="1651"/>
      <c r="H750" s="1651"/>
      <c r="I750" s="1652"/>
      <c r="J750" s="1652"/>
    </row>
    <row r="751" spans="2:10">
      <c r="B751" s="1651"/>
      <c r="C751" s="1651"/>
      <c r="D751" s="1651"/>
      <c r="E751" s="1651"/>
      <c r="F751" s="1651"/>
      <c r="G751" s="1651"/>
      <c r="H751" s="1651"/>
      <c r="I751" s="1652"/>
      <c r="J751" s="1652"/>
    </row>
    <row r="752" spans="2:10">
      <c r="B752" s="1651"/>
      <c r="C752" s="1651"/>
      <c r="D752" s="1651"/>
      <c r="E752" s="1651"/>
      <c r="F752" s="1651"/>
      <c r="G752" s="1651"/>
      <c r="H752" s="1651"/>
      <c r="I752" s="1652"/>
      <c r="J752" s="1652"/>
    </row>
    <row r="753" spans="2:10">
      <c r="B753" s="1651"/>
      <c r="C753" s="1651"/>
      <c r="D753" s="1651"/>
      <c r="E753" s="1651"/>
      <c r="F753" s="1651"/>
      <c r="G753" s="1651"/>
      <c r="H753" s="1651"/>
      <c r="I753" s="1652"/>
      <c r="J753" s="1652"/>
    </row>
    <row r="754" spans="2:10">
      <c r="B754" s="1651"/>
      <c r="C754" s="1651"/>
      <c r="D754" s="1651"/>
      <c r="E754" s="1651"/>
      <c r="F754" s="1651"/>
      <c r="G754" s="1651"/>
      <c r="H754" s="1651"/>
      <c r="I754" s="1652"/>
      <c r="J754" s="1652"/>
    </row>
    <row r="755" spans="2:10">
      <c r="B755" s="1651"/>
      <c r="C755" s="1651"/>
      <c r="D755" s="1651"/>
      <c r="E755" s="1651"/>
      <c r="F755" s="1651"/>
      <c r="G755" s="1651"/>
      <c r="H755" s="1651"/>
      <c r="I755" s="1652"/>
      <c r="J755" s="1652"/>
    </row>
    <row r="756" spans="2:10">
      <c r="B756" s="1651"/>
      <c r="C756" s="1651"/>
      <c r="D756" s="1651"/>
      <c r="E756" s="1651"/>
      <c r="F756" s="1651"/>
      <c r="G756" s="1651"/>
      <c r="H756" s="1651"/>
      <c r="I756" s="1652"/>
      <c r="J756" s="1652"/>
    </row>
    <row r="757" spans="2:10">
      <c r="B757" s="1651"/>
      <c r="C757" s="1651"/>
      <c r="D757" s="1651"/>
      <c r="E757" s="1651"/>
      <c r="F757" s="1651"/>
      <c r="G757" s="1651"/>
      <c r="H757" s="1651"/>
      <c r="I757" s="1652"/>
      <c r="J757" s="1652"/>
    </row>
    <row r="758" spans="2:10">
      <c r="B758" s="1651"/>
      <c r="C758" s="1651"/>
      <c r="D758" s="1651"/>
      <c r="E758" s="1651"/>
      <c r="F758" s="1651"/>
      <c r="G758" s="1651"/>
      <c r="H758" s="1651"/>
      <c r="I758" s="1652"/>
      <c r="J758" s="1652"/>
    </row>
    <row r="759" spans="2:10">
      <c r="B759" s="1651"/>
      <c r="C759" s="1651"/>
      <c r="D759" s="1651"/>
      <c r="E759" s="1651"/>
      <c r="F759" s="1651"/>
      <c r="G759" s="1651"/>
      <c r="H759" s="1651"/>
      <c r="I759" s="1652"/>
      <c r="J759" s="1652"/>
    </row>
    <row r="760" spans="2:10">
      <c r="B760" s="1651"/>
      <c r="C760" s="1651"/>
      <c r="D760" s="1651"/>
      <c r="E760" s="1651"/>
      <c r="F760" s="1651"/>
      <c r="G760" s="1651"/>
      <c r="H760" s="1651"/>
      <c r="I760" s="1652"/>
      <c r="J760" s="1652"/>
    </row>
    <row r="761" spans="2:10">
      <c r="B761" s="1651"/>
      <c r="C761" s="1651"/>
      <c r="D761" s="1651"/>
      <c r="E761" s="1651"/>
      <c r="F761" s="1651"/>
      <c r="G761" s="1651"/>
      <c r="H761" s="1651"/>
      <c r="I761" s="1652"/>
      <c r="J761" s="1652"/>
    </row>
    <row r="762" spans="2:10">
      <c r="B762" s="1651"/>
      <c r="C762" s="1651"/>
      <c r="D762" s="1651"/>
      <c r="E762" s="1651"/>
      <c r="F762" s="1651"/>
      <c r="G762" s="1651"/>
      <c r="H762" s="1651"/>
      <c r="I762" s="1652"/>
      <c r="J762" s="1652"/>
    </row>
    <row r="763" spans="2:10">
      <c r="B763" s="1651"/>
      <c r="C763" s="1651"/>
      <c r="D763" s="1651"/>
      <c r="E763" s="1651"/>
      <c r="F763" s="1651"/>
      <c r="G763" s="1651"/>
      <c r="H763" s="1651"/>
      <c r="I763" s="1652"/>
      <c r="J763" s="1652"/>
    </row>
    <row r="764" spans="2:10">
      <c r="B764" s="1651"/>
      <c r="C764" s="1651"/>
      <c r="D764" s="1651"/>
      <c r="E764" s="1651"/>
      <c r="F764" s="1651"/>
      <c r="G764" s="1651"/>
      <c r="H764" s="1651"/>
      <c r="I764" s="1652"/>
      <c r="J764" s="1652"/>
    </row>
    <row r="765" spans="2:10">
      <c r="B765" s="1651"/>
      <c r="C765" s="1651"/>
      <c r="D765" s="1651"/>
      <c r="E765" s="1651"/>
      <c r="F765" s="1651"/>
      <c r="G765" s="1651"/>
      <c r="H765" s="1651"/>
      <c r="I765" s="1652"/>
      <c r="J765" s="1652"/>
    </row>
    <row r="766" spans="2:10">
      <c r="B766" s="1651"/>
      <c r="C766" s="1651"/>
      <c r="D766" s="1651"/>
      <c r="E766" s="1651"/>
      <c r="F766" s="1651"/>
      <c r="G766" s="1651"/>
      <c r="H766" s="1651"/>
      <c r="I766" s="1652"/>
      <c r="J766" s="1652"/>
    </row>
    <row r="767" spans="2:10">
      <c r="B767" s="1651"/>
      <c r="C767" s="1651"/>
      <c r="D767" s="1651"/>
      <c r="E767" s="1651"/>
      <c r="F767" s="1651"/>
      <c r="G767" s="1651"/>
      <c r="H767" s="1651"/>
      <c r="I767" s="1652"/>
      <c r="J767" s="1652"/>
    </row>
    <row r="768" spans="2:10">
      <c r="B768" s="1651"/>
      <c r="C768" s="1651"/>
      <c r="D768" s="1651"/>
      <c r="E768" s="1651"/>
      <c r="F768" s="1651"/>
      <c r="G768" s="1651"/>
      <c r="H768" s="1651"/>
      <c r="I768" s="1652"/>
      <c r="J768" s="1652"/>
    </row>
    <row r="769" spans="2:10">
      <c r="B769" s="1651"/>
      <c r="C769" s="1651"/>
      <c r="D769" s="1651"/>
      <c r="E769" s="1651"/>
      <c r="F769" s="1651"/>
      <c r="G769" s="1651"/>
      <c r="H769" s="1651"/>
      <c r="I769" s="1652"/>
      <c r="J769" s="1652"/>
    </row>
    <row r="770" spans="2:10">
      <c r="B770" s="1651"/>
      <c r="C770" s="1651"/>
      <c r="D770" s="1651"/>
      <c r="E770" s="1651"/>
      <c r="F770" s="1651"/>
      <c r="G770" s="1651"/>
      <c r="H770" s="1651"/>
      <c r="I770" s="1652"/>
      <c r="J770" s="1652"/>
    </row>
    <row r="771" spans="2:10">
      <c r="B771" s="1651"/>
      <c r="C771" s="1651"/>
      <c r="D771" s="1651"/>
      <c r="E771" s="1651"/>
      <c r="F771" s="1651"/>
      <c r="G771" s="1651"/>
      <c r="H771" s="1651"/>
      <c r="I771" s="1652"/>
      <c r="J771" s="1652"/>
    </row>
    <row r="772" spans="2:10">
      <c r="B772" s="1651"/>
      <c r="C772" s="1651"/>
      <c r="D772" s="1651"/>
      <c r="E772" s="1651"/>
      <c r="F772" s="1651"/>
      <c r="G772" s="1651"/>
      <c r="H772" s="1651"/>
      <c r="I772" s="1652"/>
      <c r="J772" s="1652"/>
    </row>
    <row r="773" spans="2:10">
      <c r="B773" s="1651"/>
      <c r="C773" s="1651"/>
      <c r="D773" s="1651"/>
      <c r="E773" s="1651"/>
      <c r="F773" s="1651"/>
      <c r="G773" s="1651"/>
      <c r="H773" s="1651"/>
      <c r="I773" s="1652"/>
      <c r="J773" s="1652"/>
    </row>
    <row r="774" spans="2:10">
      <c r="B774" s="1651"/>
      <c r="C774" s="1651"/>
      <c r="D774" s="1651"/>
      <c r="E774" s="1651"/>
      <c r="F774" s="1651"/>
      <c r="G774" s="1651"/>
      <c r="H774" s="1651"/>
      <c r="I774" s="1652"/>
      <c r="J774" s="1652"/>
    </row>
    <row r="775" spans="2:10">
      <c r="B775" s="1651"/>
      <c r="C775" s="1651"/>
      <c r="D775" s="1651"/>
      <c r="E775" s="1651"/>
      <c r="F775" s="1651"/>
      <c r="G775" s="1651"/>
      <c r="H775" s="1651"/>
      <c r="I775" s="1652"/>
      <c r="J775" s="1652"/>
    </row>
    <row r="776" spans="2:10">
      <c r="B776" s="1651"/>
      <c r="C776" s="1651"/>
      <c r="D776" s="1651"/>
      <c r="E776" s="1651"/>
      <c r="F776" s="1651"/>
      <c r="G776" s="1651"/>
      <c r="H776" s="1651"/>
      <c r="I776" s="1652"/>
      <c r="J776" s="1652"/>
    </row>
    <row r="777" spans="2:10">
      <c r="B777" s="1651"/>
      <c r="C777" s="1651"/>
      <c r="D777" s="1651"/>
      <c r="E777" s="1651"/>
      <c r="F777" s="1651"/>
      <c r="G777" s="1651"/>
      <c r="H777" s="1651"/>
      <c r="I777" s="1652"/>
      <c r="J777" s="1652"/>
    </row>
    <row r="778" spans="2:10">
      <c r="B778" s="1651"/>
      <c r="C778" s="1651"/>
      <c r="D778" s="1651"/>
      <c r="E778" s="1651"/>
      <c r="F778" s="1651"/>
      <c r="G778" s="1651"/>
      <c r="H778" s="1651"/>
      <c r="I778" s="1652"/>
      <c r="J778" s="1652"/>
    </row>
    <row r="779" spans="2:10">
      <c r="B779" s="1651"/>
      <c r="C779" s="1651"/>
      <c r="D779" s="1651"/>
      <c r="E779" s="1651"/>
      <c r="F779" s="1651"/>
      <c r="G779" s="1651"/>
      <c r="H779" s="1651"/>
      <c r="I779" s="1652"/>
      <c r="J779" s="1652"/>
    </row>
    <row r="780" spans="2:10">
      <c r="B780" s="1651"/>
      <c r="C780" s="1651"/>
      <c r="D780" s="1651"/>
      <c r="E780" s="1651"/>
      <c r="F780" s="1651"/>
      <c r="G780" s="1651"/>
      <c r="H780" s="1651"/>
      <c r="I780" s="1652"/>
      <c r="J780" s="1652"/>
    </row>
    <row r="781" spans="2:10">
      <c r="B781" s="1651"/>
      <c r="C781" s="1651"/>
      <c r="D781" s="1651"/>
      <c r="E781" s="1651"/>
      <c r="F781" s="1651"/>
      <c r="G781" s="1651"/>
      <c r="H781" s="1651"/>
      <c r="I781" s="1652"/>
      <c r="J781" s="1652"/>
    </row>
    <row r="782" spans="2:10">
      <c r="B782" s="1651"/>
      <c r="C782" s="1651"/>
      <c r="D782" s="1651"/>
      <c r="E782" s="1651"/>
      <c r="F782" s="1651"/>
      <c r="G782" s="1651"/>
      <c r="H782" s="1651"/>
      <c r="I782" s="1652"/>
      <c r="J782" s="1652"/>
    </row>
    <row r="783" spans="2:10">
      <c r="B783" s="1651"/>
      <c r="C783" s="1651"/>
      <c r="D783" s="1651"/>
      <c r="E783" s="1651"/>
      <c r="F783" s="1651"/>
      <c r="G783" s="1651"/>
      <c r="H783" s="1651"/>
      <c r="I783" s="1652"/>
      <c r="J783" s="1652"/>
    </row>
    <row r="784" spans="2:10">
      <c r="B784" s="1651"/>
      <c r="C784" s="1651"/>
      <c r="D784" s="1651"/>
      <c r="E784" s="1651"/>
      <c r="F784" s="1651"/>
      <c r="G784" s="1651"/>
      <c r="H784" s="1651"/>
      <c r="I784" s="1652"/>
      <c r="J784" s="1652"/>
    </row>
    <row r="785" spans="2:10">
      <c r="B785" s="1651"/>
      <c r="C785" s="1651"/>
      <c r="D785" s="1651"/>
      <c r="E785" s="1651"/>
      <c r="F785" s="1651"/>
      <c r="G785" s="1651"/>
      <c r="H785" s="1651"/>
      <c r="I785" s="1652"/>
      <c r="J785" s="1652"/>
    </row>
    <row r="786" spans="2:10">
      <c r="B786" s="1651"/>
      <c r="C786" s="1651"/>
      <c r="D786" s="1651"/>
      <c r="E786" s="1651"/>
      <c r="F786" s="1651"/>
      <c r="G786" s="1651"/>
      <c r="H786" s="1651"/>
      <c r="I786" s="1652"/>
      <c r="J786" s="1652"/>
    </row>
    <row r="787" spans="2:10">
      <c r="B787" s="1651"/>
      <c r="C787" s="1651"/>
      <c r="D787" s="1651"/>
      <c r="E787" s="1651"/>
      <c r="F787" s="1651"/>
      <c r="G787" s="1651"/>
      <c r="H787" s="1651"/>
      <c r="I787" s="1652"/>
      <c r="J787" s="1652"/>
    </row>
    <row r="788" spans="2:10">
      <c r="B788" s="1651"/>
      <c r="C788" s="1651"/>
      <c r="D788" s="1651"/>
      <c r="E788" s="1651"/>
      <c r="F788" s="1651"/>
      <c r="G788" s="1651"/>
      <c r="H788" s="1651"/>
      <c r="I788" s="1652"/>
      <c r="J788" s="1652"/>
    </row>
    <row r="789" spans="2:10">
      <c r="B789" s="1651"/>
      <c r="C789" s="1651"/>
      <c r="D789" s="1651"/>
      <c r="E789" s="1651"/>
      <c r="F789" s="1651"/>
      <c r="G789" s="1651"/>
      <c r="H789" s="1651"/>
      <c r="I789" s="1652"/>
      <c r="J789" s="1652"/>
    </row>
    <row r="790" spans="2:10">
      <c r="B790" s="1651"/>
      <c r="C790" s="1651"/>
      <c r="D790" s="1651"/>
      <c r="E790" s="1651"/>
      <c r="F790" s="1651"/>
      <c r="G790" s="1651"/>
      <c r="H790" s="1651"/>
      <c r="I790" s="1652"/>
      <c r="J790" s="1652"/>
    </row>
    <row r="791" spans="2:10">
      <c r="B791" s="1651"/>
      <c r="C791" s="1651"/>
      <c r="D791" s="1651"/>
      <c r="E791" s="1651"/>
      <c r="F791" s="1651"/>
      <c r="G791" s="1651"/>
      <c r="H791" s="1651"/>
      <c r="I791" s="1652"/>
      <c r="J791" s="1652"/>
    </row>
    <row r="792" spans="2:10">
      <c r="B792" s="1651"/>
      <c r="C792" s="1651"/>
      <c r="D792" s="1651"/>
      <c r="E792" s="1651"/>
      <c r="F792" s="1651"/>
      <c r="G792" s="1651"/>
      <c r="H792" s="1651"/>
      <c r="I792" s="1652"/>
      <c r="J792" s="1652"/>
    </row>
    <row r="793" spans="2:10">
      <c r="B793" s="1651"/>
      <c r="C793" s="1651"/>
      <c r="D793" s="1651"/>
      <c r="E793" s="1651"/>
      <c r="F793" s="1651"/>
      <c r="G793" s="1651"/>
      <c r="H793" s="1651"/>
      <c r="I793" s="1652"/>
      <c r="J793" s="1652"/>
    </row>
    <row r="794" spans="2:10">
      <c r="B794" s="1651"/>
      <c r="C794" s="1651"/>
      <c r="D794" s="1651"/>
      <c r="E794" s="1651"/>
      <c r="F794" s="1651"/>
      <c r="G794" s="1651"/>
      <c r="H794" s="1651"/>
      <c r="I794" s="1652"/>
      <c r="J794" s="1652"/>
    </row>
    <row r="795" spans="2:10">
      <c r="B795" s="1651"/>
      <c r="C795" s="1651"/>
      <c r="D795" s="1651"/>
      <c r="E795" s="1651"/>
      <c r="F795" s="1651"/>
      <c r="G795" s="1651"/>
      <c r="H795" s="1651"/>
      <c r="I795" s="1652"/>
      <c r="J795" s="1652"/>
    </row>
    <row r="796" spans="2:10">
      <c r="B796" s="1651"/>
      <c r="C796" s="1651"/>
      <c r="D796" s="1651"/>
      <c r="E796" s="1651"/>
      <c r="F796" s="1651"/>
      <c r="G796" s="1651"/>
      <c r="H796" s="1651"/>
      <c r="I796" s="1652"/>
      <c r="J796" s="1652"/>
    </row>
    <row r="797" spans="2:10">
      <c r="B797" s="1651"/>
      <c r="C797" s="1651"/>
      <c r="D797" s="1651"/>
      <c r="E797" s="1651"/>
      <c r="F797" s="1651"/>
      <c r="G797" s="1651"/>
      <c r="H797" s="1651"/>
      <c r="I797" s="1652"/>
      <c r="J797" s="1652"/>
    </row>
    <row r="798" spans="2:10">
      <c r="B798" s="1651"/>
      <c r="C798" s="1651"/>
      <c r="D798" s="1651"/>
      <c r="E798" s="1651"/>
      <c r="F798" s="1651"/>
      <c r="G798" s="1651"/>
      <c r="H798" s="1651"/>
      <c r="I798" s="1652"/>
      <c r="J798" s="1652"/>
    </row>
    <row r="799" spans="2:10">
      <c r="B799" s="1651"/>
      <c r="C799" s="1651"/>
      <c r="D799" s="1651"/>
      <c r="E799" s="1651"/>
      <c r="F799" s="1651"/>
      <c r="G799" s="1651"/>
      <c r="H799" s="1651"/>
      <c r="I799" s="1652"/>
      <c r="J799" s="1652"/>
    </row>
    <row r="800" spans="2:10">
      <c r="B800" s="1651"/>
      <c r="C800" s="1651"/>
      <c r="D800" s="1651"/>
      <c r="E800" s="1651"/>
      <c r="F800" s="1651"/>
      <c r="G800" s="1651"/>
      <c r="H800" s="1651"/>
      <c r="I800" s="1652"/>
      <c r="J800" s="1652"/>
    </row>
    <row r="801" spans="2:10">
      <c r="B801" s="1651"/>
      <c r="C801" s="1651"/>
      <c r="D801" s="1651"/>
      <c r="E801" s="1651"/>
      <c r="F801" s="1651"/>
      <c r="G801" s="1651"/>
      <c r="H801" s="1651"/>
      <c r="I801" s="1652"/>
      <c r="J801" s="1652"/>
    </row>
    <row r="802" spans="2:10">
      <c r="B802" s="1651"/>
      <c r="C802" s="1651"/>
      <c r="D802" s="1651"/>
      <c r="E802" s="1651"/>
      <c r="F802" s="1651"/>
      <c r="G802" s="1651"/>
      <c r="H802" s="1651"/>
      <c r="I802" s="1652"/>
      <c r="J802" s="1652"/>
    </row>
    <row r="803" spans="2:10">
      <c r="B803" s="1651"/>
      <c r="C803" s="1651"/>
      <c r="D803" s="1651"/>
      <c r="E803" s="1651"/>
      <c r="F803" s="1651"/>
      <c r="G803" s="1651"/>
      <c r="H803" s="1651"/>
      <c r="I803" s="1652"/>
      <c r="J803" s="1652"/>
    </row>
    <row r="804" spans="2:10">
      <c r="B804" s="1651"/>
      <c r="C804" s="1651"/>
      <c r="D804" s="1651"/>
      <c r="E804" s="1651"/>
      <c r="F804" s="1651"/>
      <c r="G804" s="1651"/>
      <c r="H804" s="1651"/>
      <c r="I804" s="1652"/>
      <c r="J804" s="1652"/>
    </row>
    <row r="805" spans="2:10">
      <c r="B805" s="1651"/>
      <c r="C805" s="1651"/>
      <c r="D805" s="1651"/>
      <c r="E805" s="1651"/>
      <c r="F805" s="1651"/>
      <c r="G805" s="1651"/>
      <c r="H805" s="1651"/>
      <c r="I805" s="1652"/>
      <c r="J805" s="1652"/>
    </row>
    <row r="806" spans="2:10">
      <c r="B806" s="1651"/>
      <c r="C806" s="1651"/>
      <c r="D806" s="1651"/>
      <c r="E806" s="1651"/>
      <c r="F806" s="1651"/>
      <c r="G806" s="1651"/>
      <c r="H806" s="1651"/>
      <c r="I806" s="1652"/>
      <c r="J806" s="1652"/>
    </row>
    <row r="807" spans="2:10">
      <c r="B807" s="1651"/>
      <c r="C807" s="1651"/>
      <c r="D807" s="1651"/>
      <c r="E807" s="1651"/>
      <c r="F807" s="1651"/>
      <c r="G807" s="1651"/>
      <c r="H807" s="1651"/>
      <c r="I807" s="1652"/>
      <c r="J807" s="1652"/>
    </row>
    <row r="808" spans="2:10">
      <c r="B808" s="1651"/>
      <c r="C808" s="1651"/>
      <c r="D808" s="1651"/>
      <c r="E808" s="1651"/>
      <c r="F808" s="1651"/>
      <c r="G808" s="1651"/>
      <c r="H808" s="1651"/>
      <c r="I808" s="1652"/>
      <c r="J808" s="1652"/>
    </row>
    <row r="809" spans="2:10">
      <c r="B809" s="1651"/>
      <c r="C809" s="1651"/>
      <c r="D809" s="1651"/>
      <c r="E809" s="1651"/>
      <c r="F809" s="1651"/>
      <c r="G809" s="1651"/>
      <c r="H809" s="1651"/>
      <c r="I809" s="1652"/>
      <c r="J809" s="1652"/>
    </row>
    <row r="810" spans="2:10">
      <c r="B810" s="1651"/>
      <c r="C810" s="1651"/>
      <c r="D810" s="1651"/>
      <c r="E810" s="1651"/>
      <c r="F810" s="1651"/>
      <c r="G810" s="1651"/>
      <c r="H810" s="1651"/>
      <c r="I810" s="1652"/>
      <c r="J810" s="1652"/>
    </row>
    <row r="811" spans="2:10">
      <c r="B811" s="1651"/>
      <c r="C811" s="1651"/>
      <c r="D811" s="1651"/>
      <c r="E811" s="1651"/>
      <c r="F811" s="1651"/>
      <c r="G811" s="1651"/>
      <c r="H811" s="1651"/>
      <c r="I811" s="1652"/>
      <c r="J811" s="1652"/>
    </row>
    <row r="812" spans="2:10">
      <c r="B812" s="1651"/>
      <c r="C812" s="1651"/>
      <c r="D812" s="1651"/>
      <c r="E812" s="1651"/>
      <c r="F812" s="1651"/>
      <c r="G812" s="1651"/>
      <c r="H812" s="1651"/>
      <c r="I812" s="1652"/>
      <c r="J812" s="1652"/>
    </row>
    <row r="813" spans="2:10">
      <c r="B813" s="1651"/>
      <c r="C813" s="1651"/>
      <c r="D813" s="1651"/>
      <c r="E813" s="1651"/>
      <c r="F813" s="1651"/>
      <c r="G813" s="1651"/>
      <c r="H813" s="1651"/>
      <c r="I813" s="1652"/>
      <c r="J813" s="1652"/>
    </row>
    <row r="814" spans="2:10">
      <c r="B814" s="1651"/>
      <c r="C814" s="1651"/>
      <c r="D814" s="1651"/>
      <c r="E814" s="1651"/>
      <c r="F814" s="1651"/>
      <c r="G814" s="1651"/>
      <c r="H814" s="1651"/>
      <c r="I814" s="1652"/>
      <c r="J814" s="1652"/>
    </row>
    <row r="815" spans="2:10">
      <c r="B815" s="1651"/>
      <c r="C815" s="1651"/>
      <c r="D815" s="1651"/>
      <c r="E815" s="1651"/>
      <c r="F815" s="1651"/>
      <c r="G815" s="1651"/>
      <c r="H815" s="1651"/>
      <c r="I815" s="1652"/>
      <c r="J815" s="1652"/>
    </row>
    <row r="816" spans="2:10">
      <c r="B816" s="1651"/>
      <c r="C816" s="1651"/>
      <c r="D816" s="1651"/>
      <c r="E816" s="1651"/>
      <c r="F816" s="1651"/>
      <c r="G816" s="1651"/>
      <c r="H816" s="1651"/>
      <c r="I816" s="1652"/>
      <c r="J816" s="1652"/>
    </row>
    <row r="817" spans="2:10">
      <c r="B817" s="1651"/>
      <c r="C817" s="1651"/>
      <c r="D817" s="1651"/>
      <c r="E817" s="1651"/>
      <c r="F817" s="1651"/>
      <c r="G817" s="1651"/>
      <c r="H817" s="1651"/>
      <c r="I817" s="1652"/>
      <c r="J817" s="1652"/>
    </row>
    <row r="818" spans="2:10">
      <c r="B818" s="1651"/>
      <c r="C818" s="1651"/>
      <c r="D818" s="1651"/>
      <c r="E818" s="1651"/>
      <c r="F818" s="1651"/>
      <c r="G818" s="1651"/>
      <c r="H818" s="1651"/>
      <c r="I818" s="1652"/>
      <c r="J818" s="1652"/>
    </row>
    <row r="819" spans="2:10">
      <c r="B819" s="1651"/>
      <c r="C819" s="1651"/>
      <c r="D819" s="1651"/>
      <c r="E819" s="1651"/>
      <c r="F819" s="1651"/>
      <c r="G819" s="1651"/>
      <c r="H819" s="1651"/>
      <c r="I819" s="1652"/>
      <c r="J819" s="1652"/>
    </row>
    <row r="820" spans="2:10">
      <c r="B820" s="1651"/>
      <c r="C820" s="1651"/>
      <c r="D820" s="1651"/>
      <c r="E820" s="1651"/>
      <c r="F820" s="1651"/>
      <c r="G820" s="1651"/>
      <c r="H820" s="1651"/>
      <c r="I820" s="1652"/>
      <c r="J820" s="1652"/>
    </row>
    <row r="821" spans="2:10">
      <c r="B821" s="1651"/>
      <c r="C821" s="1651"/>
      <c r="D821" s="1651"/>
      <c r="E821" s="1651"/>
      <c r="F821" s="1651"/>
      <c r="G821" s="1651"/>
      <c r="H821" s="1651"/>
      <c r="I821" s="1652"/>
      <c r="J821" s="1652"/>
    </row>
    <row r="822" spans="2:10">
      <c r="B822" s="1651"/>
      <c r="C822" s="1651"/>
      <c r="D822" s="1651"/>
      <c r="E822" s="1651"/>
      <c r="F822" s="1651"/>
      <c r="G822" s="1651"/>
      <c r="H822" s="1651"/>
      <c r="I822" s="1652"/>
      <c r="J822" s="1652"/>
    </row>
    <row r="823" spans="2:10">
      <c r="B823" s="1651"/>
      <c r="C823" s="1651"/>
      <c r="D823" s="1651"/>
      <c r="E823" s="1651"/>
      <c r="F823" s="1651"/>
      <c r="G823" s="1651"/>
      <c r="H823" s="1651"/>
      <c r="I823" s="1652"/>
      <c r="J823" s="1652"/>
    </row>
    <row r="824" spans="2:10">
      <c r="B824" s="1651"/>
      <c r="C824" s="1651"/>
      <c r="D824" s="1651"/>
      <c r="E824" s="1651"/>
      <c r="F824" s="1651"/>
      <c r="G824" s="1651"/>
      <c r="H824" s="1651"/>
      <c r="I824" s="1652"/>
      <c r="J824" s="1652"/>
    </row>
    <row r="825" spans="2:10">
      <c r="B825" s="1651"/>
      <c r="C825" s="1651"/>
      <c r="D825" s="1651"/>
      <c r="E825" s="1651"/>
      <c r="F825" s="1651"/>
      <c r="G825" s="1651"/>
      <c r="H825" s="1651"/>
      <c r="I825" s="1652"/>
      <c r="J825" s="1652"/>
    </row>
    <row r="826" spans="2:10">
      <c r="B826" s="1651"/>
      <c r="C826" s="1651"/>
      <c r="D826" s="1651"/>
      <c r="E826" s="1651"/>
      <c r="F826" s="1651"/>
      <c r="G826" s="1651"/>
      <c r="H826" s="1651"/>
      <c r="I826" s="1652"/>
      <c r="J826" s="1652"/>
    </row>
    <row r="827" spans="2:10">
      <c r="B827" s="1651"/>
      <c r="C827" s="1651"/>
      <c r="D827" s="1651"/>
      <c r="E827" s="1651"/>
      <c r="F827" s="1651"/>
      <c r="G827" s="1651"/>
      <c r="H827" s="1651"/>
      <c r="I827" s="1652"/>
      <c r="J827" s="1652"/>
    </row>
    <row r="828" spans="2:10">
      <c r="B828" s="1651"/>
      <c r="C828" s="1651"/>
      <c r="D828" s="1651"/>
      <c r="E828" s="1651"/>
      <c r="F828" s="1651"/>
      <c r="G828" s="1651"/>
      <c r="H828" s="1651"/>
      <c r="I828" s="1652"/>
      <c r="J828" s="1652"/>
    </row>
    <row r="829" spans="2:10">
      <c r="B829" s="1651"/>
      <c r="C829" s="1651"/>
      <c r="D829" s="1651"/>
      <c r="E829" s="1651"/>
      <c r="F829" s="1651"/>
      <c r="G829" s="1651"/>
      <c r="H829" s="1651"/>
      <c r="I829" s="1652"/>
      <c r="J829" s="1652"/>
    </row>
    <row r="830" spans="2:10">
      <c r="B830" s="1651"/>
      <c r="C830" s="1651"/>
      <c r="D830" s="1651"/>
      <c r="E830" s="1651"/>
      <c r="F830" s="1651"/>
      <c r="G830" s="1651"/>
      <c r="H830" s="1651"/>
      <c r="I830" s="1652"/>
      <c r="J830" s="1652"/>
    </row>
    <row r="831" spans="2:10">
      <c r="B831" s="1651"/>
      <c r="C831" s="1651"/>
      <c r="D831" s="1651"/>
      <c r="E831" s="1651"/>
      <c r="F831" s="1651"/>
      <c r="G831" s="1651"/>
      <c r="H831" s="1651"/>
      <c r="I831" s="1652"/>
      <c r="J831" s="1652"/>
    </row>
    <row r="832" spans="2:10">
      <c r="B832" s="1651"/>
      <c r="C832" s="1651"/>
      <c r="D832" s="1651"/>
      <c r="E832" s="1651"/>
      <c r="F832" s="1651"/>
      <c r="G832" s="1651"/>
      <c r="H832" s="1651"/>
      <c r="I832" s="1652"/>
      <c r="J832" s="1652"/>
    </row>
    <row r="833" spans="2:10">
      <c r="B833" s="1651"/>
      <c r="C833" s="1651"/>
      <c r="D833" s="1651"/>
      <c r="E833" s="1651"/>
      <c r="F833" s="1651"/>
      <c r="G833" s="1651"/>
      <c r="H833" s="1651"/>
      <c r="I833" s="1652"/>
      <c r="J833" s="1652"/>
    </row>
    <row r="834" spans="2:10">
      <c r="B834" s="1651"/>
      <c r="C834" s="1651"/>
      <c r="D834" s="1651"/>
      <c r="E834" s="1651"/>
      <c r="F834" s="1651"/>
      <c r="G834" s="1651"/>
      <c r="H834" s="1651"/>
      <c r="I834" s="1652"/>
      <c r="J834" s="1652"/>
    </row>
    <row r="835" spans="2:10">
      <c r="B835" s="1651"/>
      <c r="C835" s="1651"/>
      <c r="D835" s="1651"/>
      <c r="E835" s="1651"/>
      <c r="F835" s="1651"/>
      <c r="G835" s="1651"/>
      <c r="H835" s="1651"/>
      <c r="I835" s="1652"/>
      <c r="J835" s="1652"/>
    </row>
    <row r="836" spans="2:10">
      <c r="B836" s="1651"/>
      <c r="C836" s="1651"/>
      <c r="D836" s="1651"/>
      <c r="E836" s="1651"/>
      <c r="F836" s="1651"/>
      <c r="G836" s="1651"/>
      <c r="H836" s="1651"/>
      <c r="I836" s="1652"/>
      <c r="J836" s="1652"/>
    </row>
    <row r="837" spans="2:10">
      <c r="B837" s="1651"/>
      <c r="C837" s="1651"/>
      <c r="D837" s="1651"/>
      <c r="E837" s="1651"/>
      <c r="F837" s="1651"/>
      <c r="G837" s="1651"/>
      <c r="H837" s="1651"/>
      <c r="I837" s="1652"/>
      <c r="J837" s="1652"/>
    </row>
    <row r="838" spans="2:10">
      <c r="B838" s="1651"/>
      <c r="C838" s="1651"/>
      <c r="D838" s="1651"/>
      <c r="E838" s="1651"/>
      <c r="F838" s="1651"/>
      <c r="G838" s="1651"/>
      <c r="H838" s="1651"/>
      <c r="I838" s="1652"/>
      <c r="J838" s="1652"/>
    </row>
    <row r="839" spans="2:10">
      <c r="B839" s="1651"/>
      <c r="C839" s="1651"/>
      <c r="D839" s="1651"/>
      <c r="E839" s="1651"/>
      <c r="F839" s="1651"/>
      <c r="G839" s="1651"/>
      <c r="H839" s="1651"/>
      <c r="I839" s="1652"/>
      <c r="J839" s="1652"/>
    </row>
    <row r="840" spans="2:10">
      <c r="B840" s="1651"/>
      <c r="C840" s="1651"/>
      <c r="D840" s="1651"/>
      <c r="E840" s="1651"/>
      <c r="F840" s="1651"/>
      <c r="G840" s="1651"/>
      <c r="H840" s="1651"/>
      <c r="I840" s="1652"/>
      <c r="J840" s="1652"/>
    </row>
    <row r="841" spans="2:10">
      <c r="B841" s="1651"/>
      <c r="C841" s="1651"/>
      <c r="D841" s="1651"/>
      <c r="E841" s="1651"/>
      <c r="F841" s="1651"/>
      <c r="G841" s="1651"/>
      <c r="H841" s="1651"/>
      <c r="I841" s="1652"/>
      <c r="J841" s="1652"/>
    </row>
    <row r="842" spans="2:10">
      <c r="B842" s="1651"/>
      <c r="C842" s="1651"/>
      <c r="D842" s="1651"/>
      <c r="E842" s="1651"/>
      <c r="F842" s="1651"/>
      <c r="G842" s="1651"/>
      <c r="H842" s="1651"/>
      <c r="I842" s="1652"/>
      <c r="J842" s="1652"/>
    </row>
    <row r="843" spans="2:10">
      <c r="B843" s="1651"/>
      <c r="C843" s="1651"/>
      <c r="D843" s="1651"/>
      <c r="E843" s="1651"/>
      <c r="F843" s="1651"/>
      <c r="G843" s="1651"/>
      <c r="H843" s="1651"/>
      <c r="I843" s="1652"/>
      <c r="J843" s="1652"/>
    </row>
    <row r="844" spans="2:10">
      <c r="B844" s="1651"/>
      <c r="C844" s="1651"/>
      <c r="D844" s="1651"/>
      <c r="E844" s="1651"/>
      <c r="F844" s="1651"/>
      <c r="G844" s="1651"/>
      <c r="H844" s="1651"/>
      <c r="I844" s="1652"/>
      <c r="J844" s="1652"/>
    </row>
    <row r="845" spans="2:10">
      <c r="B845" s="1651"/>
      <c r="C845" s="1651"/>
      <c r="D845" s="1651"/>
      <c r="E845" s="1651"/>
      <c r="F845" s="1651"/>
      <c r="G845" s="1651"/>
      <c r="H845" s="1651"/>
      <c r="I845" s="1652"/>
      <c r="J845" s="1652"/>
    </row>
    <row r="846" spans="2:10">
      <c r="B846" s="1651"/>
      <c r="C846" s="1651"/>
      <c r="D846" s="1651"/>
      <c r="E846" s="1651"/>
      <c r="F846" s="1651"/>
      <c r="G846" s="1651"/>
      <c r="H846" s="1651"/>
      <c r="I846" s="1652"/>
      <c r="J846" s="1652"/>
    </row>
    <row r="847" spans="2:10">
      <c r="B847" s="1651"/>
      <c r="C847" s="1651"/>
      <c r="D847" s="1651"/>
      <c r="E847" s="1651"/>
      <c r="F847" s="1651"/>
      <c r="G847" s="1651"/>
      <c r="H847" s="1651"/>
      <c r="I847" s="1652"/>
      <c r="J847" s="1652"/>
    </row>
    <row r="848" spans="2:10">
      <c r="B848" s="1651"/>
      <c r="C848" s="1651"/>
      <c r="D848" s="1651"/>
      <c r="E848" s="1651"/>
      <c r="F848" s="1651"/>
      <c r="G848" s="1651"/>
      <c r="H848" s="1651"/>
      <c r="I848" s="1652"/>
      <c r="J848" s="1652"/>
    </row>
    <row r="849" spans="2:10">
      <c r="B849" s="1651"/>
      <c r="C849" s="1651"/>
      <c r="D849" s="1651"/>
      <c r="E849" s="1651"/>
      <c r="F849" s="1651"/>
      <c r="G849" s="1651"/>
      <c r="H849" s="1651"/>
      <c r="I849" s="1652"/>
      <c r="J849" s="1652"/>
    </row>
    <row r="850" spans="2:10">
      <c r="B850" s="1651"/>
      <c r="C850" s="1651"/>
      <c r="D850" s="1651"/>
      <c r="E850" s="1651"/>
      <c r="F850" s="1651"/>
      <c r="G850" s="1651"/>
      <c r="H850" s="1651"/>
      <c r="I850" s="1652"/>
      <c r="J850" s="1652"/>
    </row>
    <row r="851" spans="2:10">
      <c r="B851" s="1651"/>
      <c r="C851" s="1651"/>
      <c r="D851" s="1651"/>
      <c r="E851" s="1651"/>
      <c r="F851" s="1651"/>
      <c r="G851" s="1651"/>
      <c r="H851" s="1651"/>
      <c r="I851" s="1652"/>
      <c r="J851" s="1652"/>
    </row>
    <row r="852" spans="2:10">
      <c r="B852" s="1651"/>
      <c r="C852" s="1651"/>
      <c r="D852" s="1651"/>
      <c r="E852" s="1651"/>
      <c r="F852" s="1651"/>
      <c r="G852" s="1651"/>
      <c r="H852" s="1651"/>
      <c r="I852" s="1652"/>
      <c r="J852" s="1652"/>
    </row>
    <row r="853" spans="2:10">
      <c r="B853" s="1651"/>
      <c r="C853" s="1651"/>
      <c r="D853" s="1651"/>
      <c r="E853" s="1651"/>
      <c r="F853" s="1651"/>
      <c r="G853" s="1651"/>
      <c r="H853" s="1651"/>
      <c r="I853" s="1652"/>
      <c r="J853" s="1652"/>
    </row>
    <row r="854" spans="2:10">
      <c r="B854" s="1651"/>
      <c r="C854" s="1651"/>
      <c r="D854" s="1651"/>
      <c r="E854" s="1651"/>
      <c r="F854" s="1651"/>
      <c r="G854" s="1651"/>
      <c r="H854" s="1651"/>
      <c r="I854" s="1652"/>
      <c r="J854" s="1652"/>
    </row>
    <row r="855" spans="2:10">
      <c r="B855" s="1651"/>
      <c r="C855" s="1651"/>
      <c r="D855" s="1651"/>
      <c r="E855" s="1651"/>
      <c r="F855" s="1651"/>
      <c r="G855" s="1651"/>
      <c r="H855" s="1651"/>
      <c r="I855" s="1652"/>
      <c r="J855" s="1652"/>
    </row>
    <row r="856" spans="2:10">
      <c r="B856" s="1651"/>
      <c r="C856" s="1651"/>
      <c r="D856" s="1651"/>
      <c r="E856" s="1651"/>
      <c r="F856" s="1651"/>
      <c r="G856" s="1651"/>
      <c r="H856" s="1651"/>
      <c r="I856" s="1652"/>
      <c r="J856" s="1652"/>
    </row>
    <row r="857" spans="2:10">
      <c r="B857" s="1651"/>
      <c r="C857" s="1651"/>
      <c r="D857" s="1651"/>
      <c r="E857" s="1651"/>
      <c r="F857" s="1651"/>
      <c r="G857" s="1651"/>
      <c r="H857" s="1651"/>
      <c r="I857" s="1652"/>
      <c r="J857" s="1652"/>
    </row>
    <row r="858" spans="2:10">
      <c r="B858" s="1651"/>
      <c r="C858" s="1651"/>
      <c r="D858" s="1651"/>
      <c r="E858" s="1651"/>
      <c r="F858" s="1651"/>
      <c r="G858" s="1651"/>
      <c r="H858" s="1651"/>
      <c r="I858" s="1652"/>
      <c r="J858" s="1652"/>
    </row>
    <row r="859" spans="2:10">
      <c r="B859" s="1651"/>
      <c r="C859" s="1651"/>
      <c r="D859" s="1651"/>
      <c r="E859" s="1651"/>
      <c r="F859" s="1651"/>
      <c r="G859" s="1651"/>
      <c r="H859" s="1651"/>
      <c r="I859" s="1652"/>
      <c r="J859" s="1652"/>
    </row>
    <row r="860" spans="2:10">
      <c r="B860" s="1651"/>
      <c r="C860" s="1651"/>
      <c r="D860" s="1651"/>
      <c r="E860" s="1651"/>
      <c r="F860" s="1651"/>
      <c r="G860" s="1651"/>
      <c r="H860" s="1651"/>
      <c r="I860" s="1652"/>
      <c r="J860" s="1652"/>
    </row>
    <row r="861" spans="2:10">
      <c r="B861" s="1651"/>
      <c r="C861" s="1651"/>
      <c r="D861" s="1651"/>
      <c r="E861" s="1651"/>
      <c r="F861" s="1651"/>
      <c r="G861" s="1651"/>
      <c r="H861" s="1651"/>
      <c r="I861" s="1652"/>
      <c r="J861" s="1652"/>
    </row>
    <row r="862" spans="2:10">
      <c r="B862" s="1651"/>
      <c r="C862" s="1651"/>
      <c r="D862" s="1651"/>
      <c r="E862" s="1651"/>
      <c r="F862" s="1651"/>
      <c r="G862" s="1651"/>
      <c r="H862" s="1651"/>
      <c r="I862" s="1652"/>
      <c r="J862" s="1652"/>
    </row>
    <row r="863" spans="2:10">
      <c r="B863" s="1651"/>
      <c r="C863" s="1651"/>
      <c r="D863" s="1651"/>
      <c r="E863" s="1651"/>
      <c r="F863" s="1651"/>
      <c r="G863" s="1651"/>
      <c r="H863" s="1651"/>
      <c r="I863" s="1652"/>
      <c r="J863" s="1652"/>
    </row>
    <row r="864" spans="2:10">
      <c r="B864" s="1651"/>
      <c r="C864" s="1651"/>
      <c r="D864" s="1651"/>
      <c r="E864" s="1651"/>
      <c r="F864" s="1651"/>
      <c r="G864" s="1651"/>
      <c r="H864" s="1651"/>
      <c r="I864" s="1652"/>
      <c r="J864" s="1652"/>
    </row>
    <row r="865" spans="2:10">
      <c r="B865" s="1651"/>
      <c r="C865" s="1651"/>
      <c r="D865" s="1651"/>
      <c r="E865" s="1651"/>
      <c r="F865" s="1651"/>
      <c r="G865" s="1651"/>
      <c r="H865" s="1651"/>
      <c r="I865" s="1652"/>
      <c r="J865" s="1652"/>
    </row>
    <row r="866" spans="2:10">
      <c r="B866" s="1651"/>
      <c r="C866" s="1651"/>
      <c r="D866" s="1651"/>
      <c r="E866" s="1651"/>
      <c r="F866" s="1651"/>
      <c r="G866" s="1651"/>
      <c r="H866" s="1651"/>
      <c r="I866" s="1652"/>
      <c r="J866" s="1652"/>
    </row>
    <row r="867" spans="2:10">
      <c r="B867" s="1651"/>
      <c r="C867" s="1651"/>
      <c r="D867" s="1651"/>
      <c r="E867" s="1651"/>
      <c r="F867" s="1651"/>
      <c r="G867" s="1651"/>
      <c r="H867" s="1651"/>
      <c r="I867" s="1652"/>
      <c r="J867" s="1652"/>
    </row>
    <row r="868" spans="2:10">
      <c r="B868" s="1651"/>
      <c r="C868" s="1651"/>
      <c r="D868" s="1651"/>
      <c r="E868" s="1651"/>
      <c r="F868" s="1651"/>
      <c r="G868" s="1651"/>
      <c r="H868" s="1651"/>
      <c r="I868" s="1652"/>
      <c r="J868" s="1652"/>
    </row>
    <row r="869" spans="2:10">
      <c r="B869" s="1651"/>
      <c r="C869" s="1651"/>
      <c r="D869" s="1651"/>
      <c r="E869" s="1651"/>
      <c r="F869" s="1651"/>
      <c r="G869" s="1651"/>
      <c r="H869" s="1651"/>
      <c r="I869" s="1652"/>
      <c r="J869" s="1652"/>
    </row>
    <row r="870" spans="2:10">
      <c r="B870" s="1651"/>
      <c r="C870" s="1651"/>
      <c r="D870" s="1651"/>
      <c r="E870" s="1651"/>
      <c r="F870" s="1651"/>
      <c r="G870" s="1651"/>
      <c r="H870" s="1651"/>
      <c r="I870" s="1652"/>
      <c r="J870" s="1652"/>
    </row>
    <row r="871" spans="2:10">
      <c r="B871" s="1651"/>
      <c r="C871" s="1651"/>
      <c r="D871" s="1651"/>
      <c r="E871" s="1651"/>
      <c r="F871" s="1651"/>
      <c r="G871" s="1651"/>
      <c r="H871" s="1651"/>
      <c r="I871" s="1652"/>
      <c r="J871" s="1652"/>
    </row>
    <row r="872" spans="2:10">
      <c r="B872" s="1651"/>
      <c r="C872" s="1651"/>
      <c r="D872" s="1651"/>
      <c r="E872" s="1651"/>
      <c r="F872" s="1651"/>
      <c r="G872" s="1651"/>
      <c r="H872" s="1651"/>
      <c r="I872" s="1652"/>
      <c r="J872" s="1652"/>
    </row>
    <row r="873" spans="2:10">
      <c r="B873" s="1651"/>
      <c r="C873" s="1651"/>
      <c r="D873" s="1651"/>
      <c r="E873" s="1651"/>
      <c r="F873" s="1651"/>
      <c r="G873" s="1651"/>
      <c r="H873" s="1651"/>
      <c r="I873" s="1652"/>
      <c r="J873" s="1652"/>
    </row>
    <row r="874" spans="2:10">
      <c r="B874" s="1651"/>
      <c r="C874" s="1651"/>
      <c r="D874" s="1651"/>
      <c r="E874" s="1651"/>
      <c r="F874" s="1651"/>
      <c r="G874" s="1651"/>
      <c r="H874" s="1651"/>
      <c r="I874" s="1652"/>
      <c r="J874" s="1652"/>
    </row>
    <row r="875" spans="2:10">
      <c r="B875" s="1651"/>
      <c r="C875" s="1651"/>
      <c r="D875" s="1651"/>
      <c r="E875" s="1651"/>
      <c r="F875" s="1651"/>
      <c r="G875" s="1651"/>
      <c r="H875" s="1651"/>
      <c r="I875" s="1652"/>
      <c r="J875" s="1652"/>
    </row>
    <row r="876" spans="2:10">
      <c r="B876" s="1651"/>
      <c r="C876" s="1651"/>
      <c r="D876" s="1651"/>
      <c r="E876" s="1651"/>
      <c r="F876" s="1651"/>
      <c r="G876" s="1651"/>
      <c r="H876" s="1651"/>
      <c r="I876" s="1652"/>
      <c r="J876" s="1652"/>
    </row>
    <row r="877" spans="2:10">
      <c r="B877" s="1651"/>
      <c r="C877" s="1651"/>
      <c r="D877" s="1651"/>
      <c r="E877" s="1651"/>
      <c r="F877" s="1651"/>
      <c r="G877" s="1651"/>
      <c r="H877" s="1651"/>
      <c r="I877" s="1652"/>
      <c r="J877" s="1652"/>
    </row>
    <row r="878" spans="2:10">
      <c r="B878" s="1651"/>
      <c r="C878" s="1651"/>
      <c r="D878" s="1651"/>
      <c r="E878" s="1651"/>
      <c r="F878" s="1651"/>
      <c r="G878" s="1651"/>
      <c r="H878" s="1651"/>
      <c r="I878" s="1652"/>
      <c r="J878" s="1652"/>
    </row>
    <row r="879" spans="2:10">
      <c r="B879" s="1651"/>
      <c r="C879" s="1651"/>
      <c r="D879" s="1651"/>
      <c r="E879" s="1651"/>
      <c r="F879" s="1651"/>
      <c r="G879" s="1651"/>
      <c r="H879" s="1651"/>
      <c r="I879" s="1652"/>
      <c r="J879" s="1652"/>
    </row>
    <row r="880" spans="2:10">
      <c r="B880" s="1651"/>
      <c r="C880" s="1651"/>
      <c r="D880" s="1651"/>
      <c r="E880" s="1651"/>
      <c r="F880" s="1651"/>
      <c r="G880" s="1651"/>
      <c r="H880" s="1651"/>
      <c r="I880" s="1652"/>
      <c r="J880" s="1652"/>
    </row>
    <row r="881" spans="2:10">
      <c r="B881" s="1651"/>
      <c r="C881" s="1651"/>
      <c r="D881" s="1651"/>
      <c r="E881" s="1651"/>
      <c r="F881" s="1651"/>
      <c r="G881" s="1651"/>
      <c r="H881" s="1651"/>
      <c r="I881" s="1652"/>
      <c r="J881" s="1652"/>
    </row>
    <row r="882" spans="2:10">
      <c r="B882" s="1651"/>
      <c r="C882" s="1651"/>
      <c r="D882" s="1651"/>
      <c r="E882" s="1651"/>
      <c r="F882" s="1651"/>
      <c r="G882" s="1651"/>
      <c r="H882" s="1651"/>
      <c r="I882" s="1652"/>
      <c r="J882" s="1652"/>
    </row>
    <row r="883" spans="2:10">
      <c r="B883" s="1651"/>
      <c r="C883" s="1651"/>
      <c r="D883" s="1651"/>
      <c r="E883" s="1651"/>
      <c r="F883" s="1651"/>
      <c r="G883" s="1651"/>
      <c r="H883" s="1651"/>
      <c r="I883" s="1652"/>
      <c r="J883" s="1652"/>
    </row>
    <row r="884" spans="2:10">
      <c r="B884" s="1651"/>
      <c r="C884" s="1651"/>
      <c r="D884" s="1651"/>
      <c r="E884" s="1651"/>
      <c r="F884" s="1651"/>
      <c r="G884" s="1651"/>
      <c r="H884" s="1651"/>
      <c r="I884" s="1652"/>
      <c r="J884" s="1652"/>
    </row>
    <row r="885" spans="2:10">
      <c r="B885" s="1651"/>
      <c r="C885" s="1651"/>
      <c r="D885" s="1651"/>
      <c r="E885" s="1651"/>
      <c r="F885" s="1651"/>
      <c r="G885" s="1651"/>
      <c r="H885" s="1651"/>
      <c r="I885" s="1652"/>
      <c r="J885" s="1652"/>
    </row>
    <row r="886" spans="2:10">
      <c r="B886" s="1651"/>
      <c r="C886" s="1651"/>
      <c r="D886" s="1651"/>
      <c r="E886" s="1651"/>
      <c r="F886" s="1651"/>
      <c r="G886" s="1651"/>
      <c r="H886" s="1651"/>
      <c r="I886" s="1652"/>
      <c r="J886" s="1652"/>
    </row>
    <row r="887" spans="2:10">
      <c r="B887" s="1651"/>
      <c r="C887" s="1651"/>
      <c r="D887" s="1651"/>
      <c r="E887" s="1651"/>
      <c r="F887" s="1651"/>
      <c r="G887" s="1651"/>
      <c r="H887" s="1651"/>
      <c r="I887" s="1652"/>
      <c r="J887" s="1652"/>
    </row>
    <row r="888" spans="2:10">
      <c r="B888" s="1651"/>
      <c r="C888" s="1651"/>
      <c r="D888" s="1651"/>
      <c r="E888" s="1651"/>
      <c r="F888" s="1651"/>
      <c r="G888" s="1651"/>
      <c r="H888" s="1651"/>
      <c r="I888" s="1652"/>
      <c r="J888" s="1652"/>
    </row>
    <row r="889" spans="2:10">
      <c r="B889" s="1651"/>
      <c r="C889" s="1651"/>
      <c r="D889" s="1651"/>
      <c r="E889" s="1651"/>
      <c r="F889" s="1651"/>
      <c r="G889" s="1651"/>
      <c r="H889" s="1651"/>
      <c r="I889" s="1652"/>
      <c r="J889" s="1652"/>
    </row>
    <row r="890" spans="2:10">
      <c r="B890" s="1651"/>
      <c r="C890" s="1651"/>
      <c r="D890" s="1651"/>
      <c r="E890" s="1651"/>
      <c r="F890" s="1651"/>
      <c r="G890" s="1651"/>
      <c r="H890" s="1651"/>
      <c r="I890" s="1652"/>
      <c r="J890" s="1652"/>
    </row>
    <row r="891" spans="2:10">
      <c r="B891" s="1651"/>
      <c r="C891" s="1651"/>
      <c r="D891" s="1651"/>
      <c r="E891" s="1651"/>
      <c r="F891" s="1651"/>
      <c r="G891" s="1651"/>
      <c r="H891" s="1651"/>
      <c r="I891" s="1652"/>
      <c r="J891" s="1652"/>
    </row>
    <row r="892" spans="2:10">
      <c r="B892" s="1651"/>
      <c r="C892" s="1651"/>
      <c r="D892" s="1651"/>
      <c r="E892" s="1651"/>
      <c r="F892" s="1651"/>
      <c r="G892" s="1651"/>
      <c r="H892" s="1651"/>
      <c r="I892" s="1652"/>
      <c r="J892" s="1652"/>
    </row>
    <row r="893" spans="2:10">
      <c r="B893" s="1651"/>
      <c r="C893" s="1651"/>
      <c r="D893" s="1651"/>
      <c r="E893" s="1651"/>
      <c r="F893" s="1651"/>
      <c r="G893" s="1651"/>
      <c r="H893" s="1651"/>
      <c r="I893" s="1652"/>
      <c r="J893" s="1652"/>
    </row>
    <row r="894" spans="2:10">
      <c r="B894" s="1651"/>
      <c r="C894" s="1651"/>
      <c r="D894" s="1651"/>
      <c r="E894" s="1651"/>
      <c r="F894" s="1651"/>
      <c r="G894" s="1651"/>
      <c r="H894" s="1651"/>
      <c r="I894" s="1652"/>
      <c r="J894" s="1652"/>
    </row>
    <row r="895" spans="2:10">
      <c r="B895" s="1651"/>
      <c r="C895" s="1651"/>
      <c r="D895" s="1651"/>
      <c r="E895" s="1651"/>
      <c r="F895" s="1651"/>
      <c r="G895" s="1651"/>
      <c r="H895" s="1651"/>
      <c r="I895" s="1652"/>
      <c r="J895" s="1652"/>
    </row>
    <row r="896" spans="2:10">
      <c r="B896" s="1651"/>
      <c r="C896" s="1651"/>
      <c r="D896" s="1651"/>
      <c r="E896" s="1651"/>
      <c r="F896" s="1651"/>
      <c r="G896" s="1651"/>
      <c r="H896" s="1651"/>
      <c r="I896" s="1652"/>
      <c r="J896" s="1652"/>
    </row>
    <row r="897" spans="2:10">
      <c r="B897" s="1651"/>
      <c r="C897" s="1651"/>
      <c r="D897" s="1651"/>
      <c r="E897" s="1651"/>
      <c r="F897" s="1651"/>
      <c r="G897" s="1651"/>
      <c r="H897" s="1651"/>
      <c r="I897" s="1652"/>
      <c r="J897" s="1652"/>
    </row>
    <row r="898" spans="2:10">
      <c r="B898" s="1651"/>
      <c r="C898" s="1651"/>
      <c r="D898" s="1651"/>
      <c r="E898" s="1651"/>
      <c r="F898" s="1651"/>
      <c r="G898" s="1651"/>
      <c r="H898" s="1651"/>
      <c r="I898" s="1652"/>
      <c r="J898" s="1652"/>
    </row>
    <row r="899" spans="2:10">
      <c r="B899" s="1651"/>
      <c r="C899" s="1651"/>
      <c r="D899" s="1651"/>
      <c r="E899" s="1651"/>
      <c r="F899" s="1651"/>
      <c r="G899" s="1651"/>
      <c r="H899" s="1651"/>
      <c r="I899" s="1652"/>
      <c r="J899" s="1652"/>
    </row>
    <row r="900" spans="2:10">
      <c r="B900" s="1651"/>
      <c r="C900" s="1651"/>
      <c r="D900" s="1651"/>
      <c r="E900" s="1651"/>
      <c r="F900" s="1651"/>
      <c r="G900" s="1651"/>
      <c r="H900" s="1651"/>
      <c r="I900" s="1652"/>
      <c r="J900" s="1652"/>
    </row>
    <row r="901" spans="2:10">
      <c r="B901" s="1651"/>
      <c r="C901" s="1651"/>
      <c r="D901" s="1651"/>
      <c r="E901" s="1651"/>
      <c r="F901" s="1651"/>
      <c r="G901" s="1651"/>
      <c r="H901" s="1651"/>
      <c r="I901" s="1652"/>
      <c r="J901" s="1652"/>
    </row>
    <row r="902" spans="2:10">
      <c r="B902" s="1651"/>
      <c r="C902" s="1651"/>
      <c r="D902" s="1651"/>
      <c r="E902" s="1651"/>
      <c r="F902" s="1651"/>
      <c r="G902" s="1651"/>
      <c r="H902" s="1651"/>
      <c r="I902" s="1652"/>
      <c r="J902" s="1652"/>
    </row>
    <row r="903" spans="2:10">
      <c r="B903" s="1651"/>
      <c r="C903" s="1651"/>
      <c r="D903" s="1651"/>
      <c r="E903" s="1651"/>
      <c r="F903" s="1651"/>
      <c r="G903" s="1651"/>
      <c r="H903" s="1651"/>
      <c r="I903" s="1652"/>
      <c r="J903" s="1652"/>
    </row>
    <row r="904" spans="2:10">
      <c r="B904" s="1651"/>
      <c r="C904" s="1651"/>
      <c r="D904" s="1651"/>
      <c r="E904" s="1651"/>
      <c r="F904" s="1651"/>
      <c r="G904" s="1651"/>
      <c r="H904" s="1651"/>
      <c r="I904" s="1652"/>
      <c r="J904" s="1652"/>
    </row>
    <row r="905" spans="2:10">
      <c r="B905" s="1651"/>
      <c r="C905" s="1651"/>
      <c r="D905" s="1651"/>
      <c r="E905" s="1651"/>
      <c r="F905" s="1651"/>
      <c r="G905" s="1651"/>
      <c r="H905" s="1651"/>
      <c r="I905" s="1652"/>
      <c r="J905" s="1652"/>
    </row>
    <row r="906" spans="2:10">
      <c r="B906" s="1651"/>
      <c r="C906" s="1651"/>
      <c r="D906" s="1651"/>
      <c r="E906" s="1651"/>
      <c r="F906" s="1651"/>
      <c r="G906" s="1651"/>
      <c r="H906" s="1651"/>
      <c r="I906" s="1652"/>
      <c r="J906" s="1652"/>
    </row>
    <row r="907" spans="2:10">
      <c r="B907" s="1651"/>
      <c r="C907" s="1651"/>
      <c r="D907" s="1651"/>
      <c r="E907" s="1651"/>
      <c r="F907" s="1651"/>
      <c r="G907" s="1651"/>
      <c r="H907" s="1651"/>
      <c r="I907" s="1652"/>
      <c r="J907" s="1652"/>
    </row>
    <row r="908" spans="2:10">
      <c r="B908" s="1651"/>
      <c r="C908" s="1651"/>
      <c r="D908" s="1651"/>
      <c r="E908" s="1651"/>
      <c r="F908" s="1651"/>
      <c r="G908" s="1651"/>
      <c r="H908" s="1651"/>
      <c r="I908" s="1652"/>
      <c r="J908" s="1652"/>
    </row>
    <row r="909" spans="2:10">
      <c r="B909" s="1651"/>
      <c r="C909" s="1651"/>
      <c r="D909" s="1651"/>
      <c r="E909" s="1651"/>
      <c r="F909" s="1651"/>
      <c r="G909" s="1651"/>
      <c r="H909" s="1651"/>
      <c r="I909" s="1652"/>
      <c r="J909" s="1652"/>
    </row>
    <row r="910" spans="2:10">
      <c r="B910" s="1651"/>
      <c r="C910" s="1651"/>
      <c r="D910" s="1651"/>
      <c r="E910" s="1651"/>
      <c r="F910" s="1651"/>
      <c r="G910" s="1651"/>
      <c r="H910" s="1651"/>
      <c r="I910" s="1652"/>
      <c r="J910" s="1652"/>
    </row>
    <row r="911" spans="2:10">
      <c r="B911" s="1651"/>
      <c r="C911" s="1651"/>
      <c r="D911" s="1651"/>
      <c r="E911" s="1651"/>
      <c r="F911" s="1651"/>
      <c r="G911" s="1651"/>
      <c r="H911" s="1651"/>
      <c r="I911" s="1652"/>
      <c r="J911" s="1652"/>
    </row>
    <row r="912" spans="2:10">
      <c r="B912" s="1651"/>
      <c r="C912" s="1651"/>
      <c r="D912" s="1651"/>
      <c r="E912" s="1651"/>
      <c r="F912" s="1651"/>
      <c r="G912" s="1651"/>
      <c r="H912" s="1651"/>
      <c r="I912" s="1652"/>
      <c r="J912" s="1652"/>
    </row>
    <row r="913" spans="2:10">
      <c r="B913" s="1651"/>
      <c r="C913" s="1651"/>
      <c r="D913" s="1651"/>
      <c r="E913" s="1651"/>
      <c r="F913" s="1651"/>
      <c r="G913" s="1651"/>
      <c r="H913" s="1651"/>
      <c r="I913" s="1652"/>
      <c r="J913" s="1652"/>
    </row>
    <row r="914" spans="2:10">
      <c r="B914" s="1651"/>
      <c r="C914" s="1651"/>
      <c r="D914" s="1651"/>
      <c r="E914" s="1651"/>
      <c r="F914" s="1651"/>
      <c r="G914" s="1651"/>
      <c r="H914" s="1651"/>
      <c r="I914" s="1652"/>
      <c r="J914" s="1652"/>
    </row>
    <row r="915" spans="2:10">
      <c r="B915" s="1651"/>
      <c r="C915" s="1651"/>
      <c r="D915" s="1651"/>
      <c r="E915" s="1651"/>
      <c r="F915" s="1651"/>
      <c r="G915" s="1651"/>
      <c r="H915" s="1651"/>
      <c r="I915" s="1652"/>
      <c r="J915" s="1652"/>
    </row>
    <row r="916" spans="2:10">
      <c r="B916" s="1651"/>
      <c r="C916" s="1651"/>
      <c r="D916" s="1651"/>
      <c r="E916" s="1651"/>
      <c r="F916" s="1651"/>
      <c r="G916" s="1651"/>
      <c r="H916" s="1651"/>
      <c r="I916" s="1652"/>
      <c r="J916" s="1652"/>
    </row>
    <row r="917" spans="2:10">
      <c r="B917" s="1651"/>
      <c r="C917" s="1651"/>
      <c r="D917" s="1651"/>
      <c r="E917" s="1651"/>
      <c r="F917" s="1651"/>
      <c r="G917" s="1651"/>
      <c r="H917" s="1651"/>
      <c r="I917" s="1652"/>
      <c r="J917" s="1652"/>
    </row>
    <row r="918" spans="2:10">
      <c r="B918" s="1651"/>
      <c r="C918" s="1651"/>
      <c r="D918" s="1651"/>
      <c r="E918" s="1651"/>
      <c r="F918" s="1651"/>
      <c r="G918" s="1651"/>
      <c r="H918" s="1651"/>
      <c r="I918" s="1652"/>
      <c r="J918" s="1652"/>
    </row>
    <row r="919" spans="2:10">
      <c r="B919" s="1651"/>
      <c r="C919" s="1651"/>
      <c r="D919" s="1651"/>
      <c r="E919" s="1651"/>
      <c r="F919" s="1651"/>
      <c r="G919" s="1651"/>
      <c r="H919" s="1651"/>
      <c r="I919" s="1652"/>
      <c r="J919" s="1652"/>
    </row>
    <row r="920" spans="2:10">
      <c r="B920" s="1651"/>
      <c r="C920" s="1651"/>
      <c r="D920" s="1651"/>
      <c r="E920" s="1651"/>
      <c r="F920" s="1651"/>
      <c r="G920" s="1651"/>
      <c r="H920" s="1651"/>
      <c r="I920" s="1652"/>
      <c r="J920" s="1652"/>
    </row>
    <row r="921" spans="2:10">
      <c r="B921" s="1651"/>
      <c r="C921" s="1651"/>
      <c r="D921" s="1651"/>
      <c r="E921" s="1651"/>
      <c r="F921" s="1651"/>
      <c r="G921" s="1651"/>
      <c r="H921" s="1651"/>
      <c r="I921" s="1652"/>
      <c r="J921" s="1652"/>
    </row>
    <row r="922" spans="2:10">
      <c r="B922" s="1651"/>
      <c r="C922" s="1651"/>
      <c r="D922" s="1651"/>
      <c r="E922" s="1651"/>
      <c r="F922" s="1651"/>
      <c r="G922" s="1651"/>
      <c r="H922" s="1651"/>
      <c r="I922" s="1652"/>
      <c r="J922" s="1652"/>
    </row>
    <row r="923" spans="2:10">
      <c r="B923" s="1651"/>
      <c r="C923" s="1651"/>
      <c r="D923" s="1651"/>
      <c r="E923" s="1651"/>
      <c r="F923" s="1651"/>
      <c r="G923" s="1651"/>
      <c r="H923" s="1651"/>
      <c r="I923" s="1652"/>
      <c r="J923" s="1652"/>
    </row>
    <row r="924" spans="2:10">
      <c r="B924" s="1651"/>
      <c r="C924" s="1651"/>
      <c r="D924" s="1651"/>
      <c r="E924" s="1651"/>
      <c r="F924" s="1651"/>
      <c r="G924" s="1651"/>
      <c r="H924" s="1651"/>
      <c r="I924" s="1652"/>
      <c r="J924" s="1652"/>
    </row>
    <row r="925" spans="2:10">
      <c r="B925" s="1651"/>
      <c r="C925" s="1651"/>
      <c r="D925" s="1651"/>
      <c r="E925" s="1651"/>
      <c r="F925" s="1651"/>
      <c r="G925" s="1651"/>
      <c r="H925" s="1651"/>
      <c r="I925" s="1652"/>
      <c r="J925" s="1652"/>
    </row>
    <row r="926" spans="2:10">
      <c r="B926" s="1651"/>
      <c r="C926" s="1651"/>
      <c r="D926" s="1651"/>
      <c r="E926" s="1651"/>
      <c r="F926" s="1651"/>
      <c r="G926" s="1651"/>
      <c r="H926" s="1651"/>
      <c r="I926" s="1652"/>
      <c r="J926" s="1652"/>
    </row>
    <row r="927" spans="2:10">
      <c r="B927" s="1651"/>
      <c r="C927" s="1651"/>
      <c r="D927" s="1651"/>
      <c r="E927" s="1651"/>
      <c r="F927" s="1651"/>
      <c r="G927" s="1651"/>
      <c r="H927" s="1651"/>
      <c r="I927" s="1652"/>
      <c r="J927" s="1652"/>
    </row>
    <row r="928" spans="2:10">
      <c r="B928" s="1651"/>
      <c r="C928" s="1651"/>
      <c r="D928" s="1651"/>
      <c r="E928" s="1651"/>
      <c r="F928" s="1651"/>
      <c r="G928" s="1651"/>
      <c r="H928" s="1651"/>
      <c r="I928" s="1652"/>
      <c r="J928" s="1652"/>
    </row>
    <row r="929" spans="2:10">
      <c r="B929" s="1651"/>
      <c r="C929" s="1651"/>
      <c r="D929" s="1651"/>
      <c r="E929" s="1651"/>
      <c r="F929" s="1651"/>
      <c r="G929" s="1651"/>
      <c r="H929" s="1651"/>
      <c r="I929" s="1652"/>
      <c r="J929" s="1652"/>
    </row>
    <row r="930" spans="2:10">
      <c r="B930" s="1651"/>
      <c r="C930" s="1651"/>
      <c r="D930" s="1651"/>
      <c r="E930" s="1651"/>
      <c r="F930" s="1651"/>
      <c r="G930" s="1651"/>
      <c r="H930" s="1651"/>
      <c r="I930" s="1652"/>
      <c r="J930" s="1652"/>
    </row>
    <row r="931" spans="2:10">
      <c r="B931" s="1651"/>
      <c r="C931" s="1651"/>
      <c r="D931" s="1651"/>
      <c r="E931" s="1651"/>
      <c r="F931" s="1651"/>
      <c r="G931" s="1651"/>
      <c r="H931" s="1651"/>
      <c r="I931" s="1652"/>
      <c r="J931" s="1652"/>
    </row>
    <row r="932" spans="2:10">
      <c r="B932" s="1651"/>
      <c r="C932" s="1651"/>
      <c r="D932" s="1651"/>
      <c r="E932" s="1651"/>
      <c r="F932" s="1651"/>
      <c r="G932" s="1651"/>
      <c r="H932" s="1651"/>
      <c r="I932" s="1652"/>
      <c r="J932" s="1652"/>
    </row>
    <row r="933" spans="2:10">
      <c r="B933" s="1651"/>
      <c r="C933" s="1651"/>
      <c r="D933" s="1651"/>
      <c r="E933" s="1651"/>
      <c r="F933" s="1651"/>
      <c r="G933" s="1651"/>
      <c r="H933" s="1651"/>
      <c r="I933" s="1652"/>
      <c r="J933" s="1652"/>
    </row>
    <row r="934" spans="2:10">
      <c r="B934" s="1651"/>
      <c r="C934" s="1651"/>
      <c r="D934" s="1651"/>
      <c r="E934" s="1651"/>
      <c r="F934" s="1651"/>
      <c r="G934" s="1651"/>
      <c r="H934" s="1651"/>
      <c r="I934" s="1652"/>
      <c r="J934" s="1652"/>
    </row>
    <row r="935" spans="2:10">
      <c r="B935" s="1651"/>
      <c r="C935" s="1651"/>
      <c r="D935" s="1651"/>
      <c r="E935" s="1651"/>
      <c r="F935" s="1651"/>
      <c r="G935" s="1651"/>
      <c r="H935" s="1651"/>
      <c r="I935" s="1652"/>
      <c r="J935" s="1652"/>
    </row>
    <row r="936" spans="2:10">
      <c r="B936" s="1651"/>
      <c r="C936" s="1651"/>
      <c r="D936" s="1651"/>
      <c r="E936" s="1651"/>
      <c r="F936" s="1651"/>
      <c r="G936" s="1651"/>
      <c r="H936" s="1651"/>
      <c r="I936" s="1652"/>
      <c r="J936" s="1652"/>
    </row>
    <row r="937" spans="2:10">
      <c r="B937" s="1651"/>
      <c r="C937" s="1651"/>
      <c r="D937" s="1651"/>
      <c r="E937" s="1651"/>
      <c r="F937" s="1651"/>
      <c r="G937" s="1651"/>
      <c r="H937" s="1651"/>
      <c r="I937" s="1652"/>
      <c r="J937" s="1652"/>
    </row>
    <row r="938" spans="2:10">
      <c r="B938" s="1651"/>
      <c r="C938" s="1651"/>
      <c r="D938" s="1651"/>
      <c r="E938" s="1651"/>
      <c r="F938" s="1651"/>
      <c r="G938" s="1651"/>
      <c r="H938" s="1651"/>
      <c r="I938" s="1652"/>
      <c r="J938" s="1652"/>
    </row>
    <row r="939" spans="2:10">
      <c r="B939" s="1651"/>
      <c r="C939" s="1651"/>
      <c r="D939" s="1651"/>
      <c r="E939" s="1651"/>
      <c r="F939" s="1651"/>
      <c r="G939" s="1651"/>
      <c r="H939" s="1651"/>
      <c r="I939" s="1652"/>
      <c r="J939" s="1652"/>
    </row>
    <row r="940" spans="2:10">
      <c r="B940" s="1651"/>
      <c r="C940" s="1651"/>
      <c r="D940" s="1651"/>
      <c r="E940" s="1651"/>
      <c r="F940" s="1651"/>
      <c r="G940" s="1651"/>
      <c r="H940" s="1651"/>
      <c r="I940" s="1652"/>
      <c r="J940" s="1652"/>
    </row>
    <row r="941" spans="2:10">
      <c r="B941" s="1651"/>
      <c r="C941" s="1651"/>
      <c r="D941" s="1651"/>
      <c r="E941" s="1651"/>
      <c r="F941" s="1651"/>
      <c r="G941" s="1651"/>
      <c r="H941" s="1651"/>
      <c r="I941" s="1652"/>
      <c r="J941" s="1652"/>
    </row>
    <row r="942" spans="2:10">
      <c r="B942" s="1651"/>
      <c r="C942" s="1651"/>
      <c r="D942" s="1651"/>
      <c r="E942" s="1651"/>
      <c r="F942" s="1651"/>
      <c r="G942" s="1651"/>
      <c r="H942" s="1651"/>
      <c r="I942" s="1652"/>
      <c r="J942" s="1652"/>
    </row>
    <row r="943" spans="2:10">
      <c r="B943" s="1651"/>
      <c r="C943" s="1651"/>
      <c r="D943" s="1651"/>
      <c r="E943" s="1651"/>
      <c r="F943" s="1651"/>
      <c r="G943" s="1651"/>
      <c r="H943" s="1651"/>
      <c r="I943" s="1652"/>
      <c r="J943" s="1652"/>
    </row>
    <row r="944" spans="2:10">
      <c r="B944" s="1651"/>
      <c r="C944" s="1651"/>
      <c r="D944" s="1651"/>
      <c r="E944" s="1651"/>
      <c r="F944" s="1651"/>
      <c r="G944" s="1651"/>
      <c r="H944" s="1651"/>
      <c r="I944" s="1652"/>
      <c r="J944" s="1652"/>
    </row>
    <row r="945" spans="2:10">
      <c r="B945" s="1651"/>
      <c r="C945" s="1651"/>
      <c r="D945" s="1651"/>
      <c r="E945" s="1651"/>
      <c r="F945" s="1651"/>
      <c r="G945" s="1651"/>
      <c r="H945" s="1651"/>
      <c r="I945" s="1652"/>
      <c r="J945" s="1652"/>
    </row>
    <row r="946" spans="2:10">
      <c r="B946" s="1651"/>
      <c r="C946" s="1651"/>
      <c r="D946" s="1651"/>
      <c r="E946" s="1651"/>
      <c r="F946" s="1651"/>
      <c r="G946" s="1651"/>
      <c r="H946" s="1651"/>
      <c r="I946" s="1652"/>
      <c r="J946" s="1652"/>
    </row>
    <row r="947" spans="2:10">
      <c r="B947" s="1651"/>
      <c r="C947" s="1651"/>
      <c r="D947" s="1651"/>
      <c r="E947" s="1651"/>
      <c r="F947" s="1651"/>
      <c r="G947" s="1651"/>
      <c r="H947" s="1651"/>
      <c r="I947" s="1652"/>
      <c r="J947" s="1652"/>
    </row>
    <row r="948" spans="2:10">
      <c r="B948" s="1651"/>
      <c r="C948" s="1651"/>
      <c r="D948" s="1651"/>
      <c r="E948" s="1651"/>
      <c r="F948" s="1651"/>
      <c r="G948" s="1651"/>
      <c r="H948" s="1651"/>
      <c r="I948" s="1652"/>
      <c r="J948" s="1652"/>
    </row>
    <row r="949" spans="2:10">
      <c r="B949" s="1651"/>
      <c r="C949" s="1651"/>
      <c r="D949" s="1651"/>
      <c r="E949" s="1651"/>
      <c r="F949" s="1651"/>
      <c r="G949" s="1651"/>
      <c r="H949" s="1651"/>
      <c r="I949" s="1652"/>
      <c r="J949" s="1652"/>
    </row>
    <row r="950" spans="2:10">
      <c r="B950" s="1651"/>
      <c r="C950" s="1651"/>
      <c r="D950" s="1651"/>
      <c r="E950" s="1651"/>
      <c r="F950" s="1651"/>
      <c r="G950" s="1651"/>
      <c r="H950" s="1651"/>
      <c r="I950" s="1652"/>
      <c r="J950" s="1652"/>
    </row>
    <row r="951" spans="2:10">
      <c r="B951" s="1651"/>
      <c r="C951" s="1651"/>
      <c r="D951" s="1651"/>
      <c r="E951" s="1651"/>
      <c r="F951" s="1651"/>
      <c r="G951" s="1651"/>
      <c r="H951" s="1651"/>
      <c r="I951" s="1652"/>
      <c r="J951" s="1652"/>
    </row>
    <row r="952" spans="2:10">
      <c r="B952" s="1651"/>
      <c r="C952" s="1651"/>
      <c r="D952" s="1651"/>
      <c r="E952" s="1651"/>
      <c r="F952" s="1651"/>
      <c r="G952" s="1651"/>
      <c r="H952" s="1651"/>
      <c r="I952" s="1652"/>
      <c r="J952" s="1652"/>
    </row>
    <row r="953" spans="2:10">
      <c r="B953" s="1651"/>
      <c r="C953" s="1651"/>
      <c r="D953" s="1651"/>
      <c r="E953" s="1651"/>
      <c r="F953" s="1651"/>
      <c r="G953" s="1651"/>
      <c r="H953" s="1651"/>
      <c r="I953" s="1652"/>
      <c r="J953" s="1652"/>
    </row>
    <row r="954" spans="2:10">
      <c r="B954" s="1651"/>
      <c r="C954" s="1651"/>
      <c r="D954" s="1651"/>
      <c r="E954" s="1651"/>
      <c r="F954" s="1651"/>
      <c r="G954" s="1651"/>
      <c r="H954" s="1651"/>
      <c r="I954" s="1652"/>
      <c r="J954" s="1652"/>
    </row>
    <row r="955" spans="2:10">
      <c r="B955" s="1651"/>
      <c r="C955" s="1651"/>
      <c r="D955" s="1651"/>
      <c r="E955" s="1651"/>
      <c r="F955" s="1651"/>
      <c r="G955" s="1651"/>
      <c r="H955" s="1651"/>
      <c r="I955" s="1652"/>
      <c r="J955" s="1652"/>
    </row>
    <row r="956" spans="2:10">
      <c r="B956" s="1651"/>
      <c r="C956" s="1651"/>
      <c r="D956" s="1651"/>
      <c r="E956" s="1651"/>
      <c r="F956" s="1651"/>
      <c r="G956" s="1651"/>
      <c r="H956" s="1651"/>
      <c r="I956" s="1652"/>
      <c r="J956" s="1652"/>
    </row>
    <row r="957" spans="2:10">
      <c r="B957" s="1651"/>
      <c r="C957" s="1651"/>
      <c r="D957" s="1651"/>
      <c r="E957" s="1651"/>
      <c r="F957" s="1651"/>
      <c r="G957" s="1651"/>
      <c r="H957" s="1651"/>
      <c r="I957" s="1652"/>
      <c r="J957" s="1652"/>
    </row>
    <row r="958" spans="2:10">
      <c r="B958" s="1651"/>
      <c r="C958" s="1651"/>
      <c r="D958" s="1651"/>
      <c r="E958" s="1651"/>
      <c r="F958" s="1651"/>
      <c r="G958" s="1651"/>
      <c r="H958" s="1651"/>
      <c r="I958" s="1652"/>
      <c r="J958" s="1652"/>
    </row>
    <row r="959" spans="2:10">
      <c r="B959" s="1651"/>
      <c r="C959" s="1651"/>
      <c r="D959" s="1651"/>
      <c r="E959" s="1651"/>
      <c r="F959" s="1651"/>
      <c r="G959" s="1651"/>
      <c r="H959" s="1651"/>
      <c r="I959" s="1652"/>
      <c r="J959" s="1652"/>
    </row>
    <row r="960" spans="2:10">
      <c r="B960" s="1651"/>
      <c r="C960" s="1651"/>
      <c r="D960" s="1651"/>
      <c r="E960" s="1651"/>
      <c r="F960" s="1651"/>
      <c r="G960" s="1651"/>
      <c r="H960" s="1651"/>
      <c r="I960" s="1652"/>
      <c r="J960" s="1652"/>
    </row>
    <row r="961" spans="2:10">
      <c r="B961" s="1651"/>
      <c r="C961" s="1651"/>
      <c r="D961" s="1651"/>
      <c r="E961" s="1651"/>
      <c r="F961" s="1651"/>
      <c r="G961" s="1651"/>
      <c r="H961" s="1651"/>
      <c r="I961" s="1652"/>
      <c r="J961" s="1652"/>
    </row>
    <row r="962" spans="2:10">
      <c r="B962" s="1651"/>
      <c r="C962" s="1651"/>
      <c r="D962" s="1651"/>
      <c r="E962" s="1651"/>
      <c r="F962" s="1651"/>
      <c r="G962" s="1651"/>
      <c r="H962" s="1651"/>
      <c r="I962" s="1652"/>
      <c r="J962" s="1652"/>
    </row>
    <row r="963" spans="2:10">
      <c r="B963" s="1651"/>
      <c r="C963" s="1651"/>
      <c r="D963" s="1651"/>
      <c r="E963" s="1651"/>
      <c r="F963" s="1651"/>
      <c r="G963" s="1651"/>
      <c r="H963" s="1651"/>
      <c r="I963" s="1652"/>
      <c r="J963" s="1652"/>
    </row>
    <row r="964" spans="2:10">
      <c r="B964" s="1651"/>
      <c r="C964" s="1651"/>
      <c r="D964" s="1651"/>
      <c r="E964" s="1651"/>
      <c r="F964" s="1651"/>
      <c r="G964" s="1651"/>
      <c r="H964" s="1651"/>
      <c r="I964" s="1652"/>
      <c r="J964" s="1652"/>
    </row>
    <row r="965" spans="2:10">
      <c r="B965" s="1651"/>
      <c r="C965" s="1651"/>
      <c r="D965" s="1651"/>
      <c r="E965" s="1651"/>
      <c r="F965" s="1651"/>
      <c r="G965" s="1651"/>
      <c r="H965" s="1651"/>
      <c r="I965" s="1652"/>
      <c r="J965" s="1652"/>
    </row>
    <row r="966" spans="2:10">
      <c r="B966" s="1651"/>
      <c r="C966" s="1651"/>
      <c r="D966" s="1651"/>
      <c r="E966" s="1651"/>
      <c r="F966" s="1651"/>
      <c r="G966" s="1651"/>
      <c r="H966" s="1651"/>
      <c r="I966" s="1652"/>
      <c r="J966" s="1652"/>
    </row>
    <row r="967" spans="2:10">
      <c r="B967" s="1651"/>
      <c r="C967" s="1651"/>
      <c r="D967" s="1651"/>
      <c r="E967" s="1651"/>
      <c r="F967" s="1651"/>
      <c r="G967" s="1651"/>
      <c r="H967" s="1651"/>
      <c r="I967" s="1652"/>
      <c r="J967" s="1652"/>
    </row>
    <row r="968" spans="2:10">
      <c r="B968" s="1651"/>
      <c r="C968" s="1651"/>
      <c r="D968" s="1651"/>
      <c r="E968" s="1651"/>
      <c r="F968" s="1651"/>
      <c r="G968" s="1651"/>
      <c r="H968" s="1651"/>
      <c r="I968" s="1652"/>
      <c r="J968" s="1652"/>
    </row>
    <row r="969" spans="2:10">
      <c r="B969" s="1651"/>
      <c r="C969" s="1651"/>
      <c r="D969" s="1651"/>
      <c r="E969" s="1651"/>
      <c r="F969" s="1651"/>
      <c r="G969" s="1651"/>
      <c r="H969" s="1651"/>
      <c r="I969" s="1652"/>
      <c r="J969" s="1652"/>
    </row>
    <row r="970" spans="2:10">
      <c r="B970" s="1651"/>
      <c r="C970" s="1651"/>
      <c r="D970" s="1651"/>
      <c r="E970" s="1651"/>
      <c r="F970" s="1651"/>
      <c r="G970" s="1651"/>
      <c r="H970" s="1651"/>
      <c r="I970" s="1652"/>
      <c r="J970" s="1652"/>
    </row>
    <row r="971" spans="2:10">
      <c r="B971" s="1651"/>
      <c r="C971" s="1651"/>
      <c r="D971" s="1651"/>
      <c r="E971" s="1651"/>
      <c r="F971" s="1651"/>
      <c r="G971" s="1651"/>
      <c r="H971" s="1651"/>
      <c r="I971" s="1652"/>
      <c r="J971" s="1652"/>
    </row>
    <row r="972" spans="2:10">
      <c r="B972" s="1651"/>
      <c r="C972" s="1651"/>
      <c r="D972" s="1651"/>
      <c r="E972" s="1651"/>
      <c r="F972" s="1651"/>
      <c r="G972" s="1651"/>
      <c r="H972" s="1651"/>
      <c r="I972" s="1652"/>
      <c r="J972" s="1652"/>
    </row>
    <row r="973" spans="2:10">
      <c r="B973" s="1651"/>
      <c r="C973" s="1651"/>
      <c r="D973" s="1651"/>
      <c r="E973" s="1651"/>
      <c r="F973" s="1651"/>
      <c r="G973" s="1651"/>
      <c r="H973" s="1651"/>
      <c r="I973" s="1652"/>
      <c r="J973" s="1652"/>
    </row>
    <row r="974" spans="2:10">
      <c r="B974" s="1651"/>
      <c r="C974" s="1651"/>
      <c r="D974" s="1651"/>
      <c r="E974" s="1651"/>
      <c r="F974" s="1651"/>
      <c r="G974" s="1651"/>
      <c r="H974" s="1651"/>
      <c r="I974" s="1652"/>
      <c r="J974" s="1652"/>
    </row>
  </sheetData>
  <mergeCells count="27">
    <mergeCell ref="I80:J80"/>
    <mergeCell ref="I45:J45"/>
    <mergeCell ref="I47:J48"/>
    <mergeCell ref="I50:J52"/>
    <mergeCell ref="I58:J58"/>
    <mergeCell ref="I60:J60"/>
    <mergeCell ref="I62:J64"/>
    <mergeCell ref="I66:J66"/>
    <mergeCell ref="I67:J67"/>
    <mergeCell ref="I72:J72"/>
    <mergeCell ref="I74:J74"/>
    <mergeCell ref="I76:J78"/>
    <mergeCell ref="B2:J2"/>
    <mergeCell ref="B4:H4"/>
    <mergeCell ref="I4:J4"/>
    <mergeCell ref="I42:J43"/>
    <mergeCell ref="B6:J6"/>
    <mergeCell ref="B9:J9"/>
    <mergeCell ref="I16:J16"/>
    <mergeCell ref="I18:J18"/>
    <mergeCell ref="I20:J20"/>
    <mergeCell ref="I22:J22"/>
    <mergeCell ref="B24:J24"/>
    <mergeCell ref="I30:J30"/>
    <mergeCell ref="I32:J32"/>
    <mergeCell ref="I34:J34"/>
    <mergeCell ref="I36:J36"/>
  </mergeCells>
  <printOptions horizontalCentered="1" verticalCentered="1"/>
  <pageMargins left="0.39370078740157483" right="0.39370078740157483" top="0.39370078740157483" bottom="0.39370078740157483" header="0" footer="0"/>
  <pageSetup paperSize="9" scale="69" fitToHeight="10" orientation="portrait" r:id="rId1"/>
  <headerFooter alignWithMargins="0">
    <oddFooter>&amp;RPág. 9</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8"/>
  <sheetViews>
    <sheetView showGridLines="0" view="pageBreakPreview" topLeftCell="A44" zoomScaleNormal="100" zoomScaleSheetLayoutView="100" workbookViewId="0">
      <selection activeCell="B20" sqref="B20:K24"/>
    </sheetView>
  </sheetViews>
  <sheetFormatPr baseColWidth="10" defaultColWidth="11.42578125" defaultRowHeight="12.75"/>
  <cols>
    <col min="1" max="1" width="2" style="279" customWidth="1"/>
    <col min="2" max="2" width="5.42578125" style="279" customWidth="1"/>
    <col min="3" max="3" width="13.85546875" style="279" customWidth="1"/>
    <col min="4" max="4" width="24" style="279" customWidth="1"/>
    <col min="5" max="5" width="5.42578125" style="279" customWidth="1"/>
    <col min="6" max="6" width="16.7109375" style="279" customWidth="1"/>
    <col min="7" max="7" width="21.42578125" style="279" customWidth="1"/>
    <col min="8" max="8" width="5.42578125" style="279" customWidth="1"/>
    <col min="9" max="9" width="19.7109375" style="279" customWidth="1"/>
    <col min="10" max="10" width="18.5703125" style="279" customWidth="1"/>
    <col min="11" max="11" width="2.140625" style="279" customWidth="1"/>
    <col min="12" max="12" width="2.28515625" style="280" customWidth="1"/>
    <col min="13" max="16384" width="11.42578125" style="280"/>
  </cols>
  <sheetData>
    <row r="1" spans="2:11" ht="13.5" thickBot="1"/>
    <row r="2" spans="2:11" ht="27.75" customHeight="1" thickBot="1">
      <c r="B2" s="2148" t="s">
        <v>538</v>
      </c>
      <c r="C2" s="2149"/>
      <c r="D2" s="2149"/>
      <c r="E2" s="2149"/>
      <c r="F2" s="2149"/>
      <c r="G2" s="2149"/>
      <c r="H2" s="2149"/>
      <c r="I2" s="2149"/>
      <c r="J2" s="2149"/>
      <c r="K2" s="2150"/>
    </row>
    <row r="3" spans="2:11" ht="13.5" thickBot="1">
      <c r="B3" s="2151" t="s">
        <v>539</v>
      </c>
      <c r="C3" s="2152"/>
      <c r="D3" s="2152"/>
      <c r="E3" s="2152"/>
      <c r="F3" s="2152"/>
      <c r="G3" s="2152"/>
      <c r="H3" s="2152"/>
      <c r="I3" s="2152"/>
      <c r="J3" s="2152"/>
      <c r="K3" s="2153"/>
    </row>
    <row r="4" spans="2:11" ht="21" customHeight="1">
      <c r="B4" s="2154" t="s">
        <v>22</v>
      </c>
      <c r="C4" s="2155"/>
      <c r="D4" s="2156" t="e">
        <f>#REF!</f>
        <v>#REF!</v>
      </c>
      <c r="E4" s="2157"/>
      <c r="F4" s="2158"/>
      <c r="G4" s="2155" t="s">
        <v>540</v>
      </c>
      <c r="H4" s="2155"/>
      <c r="I4" s="2157" t="e">
        <f>#REF!</f>
        <v>#REF!</v>
      </c>
      <c r="J4" s="2157"/>
      <c r="K4" s="2159"/>
    </row>
    <row r="5" spans="2:11" ht="21" customHeight="1" thickBot="1">
      <c r="B5" s="2160" t="s">
        <v>541</v>
      </c>
      <c r="C5" s="2161"/>
      <c r="D5" s="2162" t="e">
        <f>#REF!</f>
        <v>#REF!</v>
      </c>
      <c r="E5" s="2162"/>
      <c r="F5" s="2162"/>
      <c r="G5" s="2163" t="s">
        <v>542</v>
      </c>
      <c r="H5" s="2161"/>
      <c r="I5" s="2162">
        <v>1718386426</v>
      </c>
      <c r="J5" s="2162"/>
      <c r="K5" s="2164"/>
    </row>
    <row r="6" spans="2:11" ht="13.5" thickBot="1">
      <c r="B6" s="2165" t="s">
        <v>543</v>
      </c>
      <c r="C6" s="2166"/>
      <c r="D6" s="2166"/>
      <c r="E6" s="2166"/>
      <c r="F6" s="2166"/>
      <c r="G6" s="2166"/>
      <c r="H6" s="2166"/>
      <c r="I6" s="2166"/>
      <c r="J6" s="2166"/>
      <c r="K6" s="2167"/>
    </row>
    <row r="7" spans="2:11" ht="13.5" thickBot="1">
      <c r="B7" s="281"/>
      <c r="C7" s="282"/>
      <c r="D7" s="283"/>
      <c r="E7" s="283"/>
      <c r="F7" s="283"/>
      <c r="G7" s="282"/>
      <c r="H7" s="283"/>
      <c r="I7" s="283"/>
      <c r="J7" s="283"/>
      <c r="K7" s="284"/>
    </row>
    <row r="8" spans="2:11" ht="15.75" customHeight="1" thickBot="1">
      <c r="B8" s="281"/>
      <c r="C8" s="2139" t="s">
        <v>544</v>
      </c>
      <c r="D8" s="2140"/>
      <c r="E8" s="285"/>
      <c r="F8" s="2139" t="s">
        <v>545</v>
      </c>
      <c r="G8" s="2140"/>
      <c r="H8" s="286"/>
      <c r="I8" s="2139" t="s">
        <v>545</v>
      </c>
      <c r="J8" s="2140"/>
      <c r="K8" s="284"/>
    </row>
    <row r="9" spans="2:11" ht="43.5" customHeight="1" thickBot="1">
      <c r="B9" s="281"/>
      <c r="C9" s="287" t="s">
        <v>546</v>
      </c>
      <c r="D9" s="288" t="s">
        <v>594</v>
      </c>
      <c r="E9" s="289"/>
      <c r="F9" s="290" t="s">
        <v>547</v>
      </c>
      <c r="G9" s="311" t="e">
        <f>#REF!</f>
        <v>#REF!</v>
      </c>
      <c r="H9" s="291"/>
      <c r="I9" s="292" t="s">
        <v>345</v>
      </c>
      <c r="J9" s="293" t="e">
        <f>#REF!</f>
        <v>#REF!</v>
      </c>
      <c r="K9" s="294"/>
    </row>
    <row r="10" spans="2:11" ht="15.75" customHeight="1" thickTop="1" thickBot="1">
      <c r="B10" s="281"/>
      <c r="C10" s="295" t="s">
        <v>548</v>
      </c>
      <c r="D10" s="288" t="s">
        <v>91</v>
      </c>
      <c r="E10" s="289"/>
      <c r="F10" s="287" t="s">
        <v>549</v>
      </c>
      <c r="G10" s="296"/>
      <c r="H10" s="297"/>
      <c r="I10" s="298" t="s">
        <v>550</v>
      </c>
      <c r="J10" s="293">
        <f>'CALCULO AVALÚO'!B6</f>
        <v>119.30000000000001</v>
      </c>
      <c r="K10" s="294"/>
    </row>
    <row r="11" spans="2:11" ht="15.75" customHeight="1" thickTop="1" thickBot="1">
      <c r="B11" s="281"/>
      <c r="C11" s="299" t="s">
        <v>551</v>
      </c>
      <c r="D11" s="288" t="s">
        <v>91</v>
      </c>
      <c r="E11" s="289"/>
      <c r="F11" s="2131" t="s">
        <v>552</v>
      </c>
      <c r="G11" s="300" t="s">
        <v>20</v>
      </c>
      <c r="H11" s="291"/>
      <c r="I11" s="301" t="s">
        <v>553</v>
      </c>
      <c r="J11" s="293">
        <v>0</v>
      </c>
      <c r="K11" s="294"/>
    </row>
    <row r="12" spans="2:11" ht="15.75" customHeight="1" thickTop="1" thickBot="1">
      <c r="B12" s="281"/>
      <c r="C12" s="299" t="s">
        <v>554</v>
      </c>
      <c r="D12" s="288" t="s">
        <v>481</v>
      </c>
      <c r="E12" s="289"/>
      <c r="F12" s="2132"/>
      <c r="G12" s="296"/>
      <c r="H12" s="297"/>
      <c r="I12" s="2134" t="s">
        <v>555</v>
      </c>
      <c r="J12" s="2137"/>
      <c r="K12" s="284"/>
    </row>
    <row r="13" spans="2:11" ht="40.5" customHeight="1" thickTop="1" thickBot="1">
      <c r="B13" s="281"/>
      <c r="C13" s="295" t="s">
        <v>556</v>
      </c>
      <c r="D13" s="302" t="s">
        <v>482</v>
      </c>
      <c r="E13" s="289"/>
      <c r="F13" s="2133"/>
      <c r="G13" s="296"/>
      <c r="H13" s="297"/>
      <c r="I13" s="2135"/>
      <c r="J13" s="2138"/>
      <c r="K13" s="284"/>
    </row>
    <row r="14" spans="2:11" ht="76.5" customHeight="1" thickTop="1" thickBot="1">
      <c r="B14" s="281"/>
      <c r="C14" s="303" t="s">
        <v>343</v>
      </c>
      <c r="D14" s="302" t="e">
        <f>#REF!</f>
        <v>#REF!</v>
      </c>
      <c r="E14" s="289"/>
      <c r="F14" s="304" t="s">
        <v>557</v>
      </c>
      <c r="G14" s="365" t="s">
        <v>596</v>
      </c>
      <c r="H14" s="297"/>
      <c r="I14" s="2136"/>
      <c r="J14" s="2138"/>
      <c r="K14" s="284"/>
    </row>
    <row r="15" spans="2:11" ht="27" thickTop="1" thickBot="1">
      <c r="B15" s="281"/>
      <c r="C15" s="2139" t="s">
        <v>558</v>
      </c>
      <c r="D15" s="2140"/>
      <c r="E15" s="305"/>
      <c r="F15" s="306" t="s">
        <v>559</v>
      </c>
      <c r="G15" s="307"/>
      <c r="H15" s="297"/>
      <c r="I15" s="308" t="s">
        <v>560</v>
      </c>
      <c r="J15" s="309" t="s">
        <v>597</v>
      </c>
      <c r="K15" s="284"/>
    </row>
    <row r="16" spans="2:11" ht="14.25" thickTop="1" thickBot="1">
      <c r="B16" s="281"/>
      <c r="C16" s="310" t="s">
        <v>561</v>
      </c>
      <c r="D16" s="363" t="s">
        <v>595</v>
      </c>
      <c r="E16" s="305"/>
      <c r="F16" s="292" t="s">
        <v>562</v>
      </c>
      <c r="G16" s="366">
        <v>0.98</v>
      </c>
      <c r="H16" s="291"/>
      <c r="I16" s="312" t="s">
        <v>563</v>
      </c>
      <c r="J16" s="313" t="s">
        <v>598</v>
      </c>
      <c r="K16" s="284"/>
    </row>
    <row r="17" spans="2:11" ht="15.75" customHeight="1" thickTop="1" thickBot="1">
      <c r="B17" s="281"/>
      <c r="C17" s="299" t="s">
        <v>564</v>
      </c>
      <c r="D17" s="364">
        <v>-78435701</v>
      </c>
      <c r="E17" s="305"/>
      <c r="F17" s="299" t="s">
        <v>565</v>
      </c>
      <c r="G17" s="367" t="s">
        <v>7</v>
      </c>
      <c r="H17" s="314"/>
      <c r="I17" s="299" t="s">
        <v>566</v>
      </c>
      <c r="J17" s="313" t="s">
        <v>599</v>
      </c>
      <c r="K17" s="284"/>
    </row>
    <row r="18" spans="2:11" ht="15.75" customHeight="1" thickTop="1" thickBot="1">
      <c r="B18" s="281"/>
      <c r="C18" s="315"/>
      <c r="D18" s="316"/>
      <c r="E18" s="305"/>
      <c r="F18" s="315"/>
      <c r="G18" s="317"/>
      <c r="H18" s="318"/>
      <c r="J18" s="318"/>
      <c r="K18" s="284"/>
    </row>
    <row r="19" spans="2:11" ht="13.5" thickBot="1">
      <c r="B19" s="2139" t="s">
        <v>567</v>
      </c>
      <c r="C19" s="2141"/>
      <c r="D19" s="2141"/>
      <c r="E19" s="2141"/>
      <c r="F19" s="2141"/>
      <c r="G19" s="2141"/>
      <c r="H19" s="2141"/>
      <c r="I19" s="2141"/>
      <c r="J19" s="2141"/>
      <c r="K19" s="2140"/>
    </row>
    <row r="20" spans="2:11" ht="15" customHeight="1">
      <c r="B20" s="2142" t="s">
        <v>603</v>
      </c>
      <c r="C20" s="2143"/>
      <c r="D20" s="2143"/>
      <c r="E20" s="2143"/>
      <c r="F20" s="2143"/>
      <c r="G20" s="2143"/>
      <c r="H20" s="2143"/>
      <c r="I20" s="2143"/>
      <c r="J20" s="2143"/>
      <c r="K20" s="2144"/>
    </row>
    <row r="21" spans="2:11" ht="15" customHeight="1">
      <c r="B21" s="2145"/>
      <c r="C21" s="2146"/>
      <c r="D21" s="2146"/>
      <c r="E21" s="2146"/>
      <c r="F21" s="2146"/>
      <c r="G21" s="2146"/>
      <c r="H21" s="2146"/>
      <c r="I21" s="2146"/>
      <c r="J21" s="2146"/>
      <c r="K21" s="2147"/>
    </row>
    <row r="22" spans="2:11" ht="15" customHeight="1">
      <c r="B22" s="2145"/>
      <c r="C22" s="2146"/>
      <c r="D22" s="2146"/>
      <c r="E22" s="2146"/>
      <c r="F22" s="2146"/>
      <c r="G22" s="2146"/>
      <c r="H22" s="2146"/>
      <c r="I22" s="2146"/>
      <c r="J22" s="2146"/>
      <c r="K22" s="2147"/>
    </row>
    <row r="23" spans="2:11" ht="15" customHeight="1">
      <c r="B23" s="2145"/>
      <c r="C23" s="2146"/>
      <c r="D23" s="2146"/>
      <c r="E23" s="2146"/>
      <c r="F23" s="2146"/>
      <c r="G23" s="2146"/>
      <c r="H23" s="2146"/>
      <c r="I23" s="2146"/>
      <c r="J23" s="2146"/>
      <c r="K23" s="2147"/>
    </row>
    <row r="24" spans="2:11" ht="15" customHeight="1" thickBot="1">
      <c r="B24" s="2145"/>
      <c r="C24" s="2146"/>
      <c r="D24" s="2146"/>
      <c r="E24" s="2146"/>
      <c r="F24" s="2146"/>
      <c r="G24" s="2146"/>
      <c r="H24" s="2146"/>
      <c r="I24" s="2146"/>
      <c r="J24" s="2146"/>
      <c r="K24" s="2147"/>
    </row>
    <row r="25" spans="2:11" ht="13.5" thickBot="1">
      <c r="B25" s="2139" t="s">
        <v>568</v>
      </c>
      <c r="C25" s="2141"/>
      <c r="D25" s="2141"/>
      <c r="E25" s="2141"/>
      <c r="F25" s="2141"/>
      <c r="G25" s="2141"/>
      <c r="H25" s="2141"/>
      <c r="I25" s="2141"/>
      <c r="J25" s="2141"/>
      <c r="K25" s="2140"/>
    </row>
    <row r="26" spans="2:11" ht="13.5" thickBot="1">
      <c r="B26" s="319"/>
      <c r="C26" s="286"/>
      <c r="D26" s="286"/>
      <c r="E26" s="286"/>
      <c r="F26" s="286"/>
      <c r="G26" s="286"/>
      <c r="H26" s="286"/>
      <c r="I26" s="286"/>
      <c r="J26" s="286"/>
      <c r="K26" s="320"/>
    </row>
    <row r="27" spans="2:11" ht="16.5" customHeight="1" thickTop="1" thickBot="1">
      <c r="B27" s="321"/>
      <c r="C27" s="322"/>
      <c r="D27" s="2127" t="s">
        <v>185</v>
      </c>
      <c r="E27" s="2127"/>
      <c r="F27" s="2127"/>
      <c r="G27" s="323" t="s">
        <v>569</v>
      </c>
      <c r="H27" s="2127" t="s">
        <v>570</v>
      </c>
      <c r="I27" s="2127"/>
      <c r="J27" s="324"/>
      <c r="K27" s="325"/>
    </row>
    <row r="28" spans="2:11" ht="16.5" customHeight="1" thickTop="1" thickBot="1">
      <c r="B28" s="321"/>
      <c r="C28" s="322"/>
      <c r="D28" s="2125" t="s">
        <v>571</v>
      </c>
      <c r="E28" s="2125"/>
      <c r="F28" s="2125"/>
      <c r="G28" s="326">
        <f>'CALCULO AVALÚO'!B5</f>
        <v>159.61587231999999</v>
      </c>
      <c r="H28" s="2126" t="e">
        <f>'CALCULO AVALÚO'!D5</f>
        <v>#REF!</v>
      </c>
      <c r="I28" s="2126"/>
      <c r="J28" s="327"/>
      <c r="K28" s="325"/>
    </row>
    <row r="29" spans="2:11" ht="16.5" customHeight="1" thickTop="1" thickBot="1">
      <c r="B29" s="321"/>
      <c r="C29" s="322"/>
      <c r="D29" s="2125" t="s">
        <v>572</v>
      </c>
      <c r="E29" s="2125"/>
      <c r="F29" s="2125"/>
      <c r="G29" s="326">
        <f>'CALCULO AVALÚO'!B6</f>
        <v>119.30000000000001</v>
      </c>
      <c r="H29" s="2126" t="e">
        <f>#REF!</f>
        <v>#REF!</v>
      </c>
      <c r="I29" s="2126"/>
      <c r="J29" s="327"/>
      <c r="K29" s="325"/>
    </row>
    <row r="30" spans="2:11" ht="16.5" customHeight="1" thickTop="1" thickBot="1">
      <c r="B30" s="321"/>
      <c r="C30" s="322"/>
      <c r="D30" s="2125" t="s">
        <v>573</v>
      </c>
      <c r="E30" s="2125"/>
      <c r="F30" s="2125"/>
      <c r="G30" s="326">
        <f>'CALCULO AVALÚO'!B7+'CALCULO AVALÚO'!B8+'CALCULO AVALÚO'!B9+'CALCULO AVALÚO'!B10</f>
        <v>95.99</v>
      </c>
      <c r="H30" s="2126" t="e">
        <f>#REF!+#REF!+#REF!+#REF!</f>
        <v>#REF!</v>
      </c>
      <c r="I30" s="2126"/>
      <c r="J30" s="328"/>
      <c r="K30" s="325"/>
    </row>
    <row r="31" spans="2:11" ht="16.5" customHeight="1" thickTop="1" thickBot="1">
      <c r="B31" s="321"/>
      <c r="C31" s="322"/>
      <c r="D31" s="2125" t="s">
        <v>574</v>
      </c>
      <c r="E31" s="2125"/>
      <c r="F31" s="2125"/>
      <c r="G31" s="326">
        <f>G28+G29+G30</f>
        <v>374.90587232000001</v>
      </c>
      <c r="H31" s="2126" t="e">
        <f>#REF!</f>
        <v>#REF!</v>
      </c>
      <c r="I31" s="2126"/>
      <c r="J31" s="329"/>
      <c r="K31" s="325"/>
    </row>
    <row r="32" spans="2:11" ht="16.5" customHeight="1" thickTop="1" thickBot="1">
      <c r="B32" s="321"/>
      <c r="C32" s="322"/>
      <c r="D32" s="2125" t="s">
        <v>575</v>
      </c>
      <c r="E32" s="2125"/>
      <c r="F32" s="2125"/>
      <c r="G32" s="326"/>
      <c r="H32" s="2126" t="e">
        <f>#REF!</f>
        <v>#REF!</v>
      </c>
      <c r="I32" s="2126"/>
      <c r="J32" s="329"/>
      <c r="K32" s="325"/>
    </row>
    <row r="33" spans="2:11" ht="16.5" customHeight="1" thickTop="1" thickBot="1">
      <c r="B33" s="321"/>
      <c r="C33" s="322"/>
      <c r="D33" s="2125" t="s">
        <v>576</v>
      </c>
      <c r="E33" s="2125"/>
      <c r="F33" s="2125"/>
      <c r="G33" s="326"/>
      <c r="H33" s="2126" t="e">
        <f>H29+H28+H30</f>
        <v>#REF!</v>
      </c>
      <c r="I33" s="2126"/>
      <c r="J33" s="329"/>
      <c r="K33" s="325"/>
    </row>
    <row r="34" spans="2:11" ht="14.25" thickTop="1" thickBot="1">
      <c r="B34" s="321"/>
      <c r="C34" s="322"/>
      <c r="D34" s="330"/>
      <c r="E34" s="330"/>
      <c r="F34" s="331"/>
      <c r="G34" s="332"/>
      <c r="H34" s="329"/>
      <c r="I34" s="329"/>
      <c r="J34" s="329"/>
      <c r="K34" s="325"/>
    </row>
    <row r="35" spans="2:11" ht="14.25" thickTop="1" thickBot="1">
      <c r="B35" s="321"/>
      <c r="C35" s="322"/>
      <c r="D35" s="2127" t="s">
        <v>577</v>
      </c>
      <c r="E35" s="2127"/>
      <c r="F35" s="2127"/>
      <c r="G35" s="323" t="s">
        <v>569</v>
      </c>
      <c r="H35" s="2127" t="s">
        <v>570</v>
      </c>
      <c r="I35" s="2127"/>
      <c r="J35" s="329"/>
      <c r="K35" s="325"/>
    </row>
    <row r="36" spans="2:11" ht="14.25" thickTop="1" thickBot="1">
      <c r="B36" s="321"/>
      <c r="C36" s="322"/>
      <c r="D36" s="2125" t="s">
        <v>578</v>
      </c>
      <c r="E36" s="2125"/>
      <c r="F36" s="2125"/>
      <c r="G36" s="326">
        <v>49.09</v>
      </c>
      <c r="H36" s="2126">
        <v>1482.14</v>
      </c>
      <c r="I36" s="2126"/>
      <c r="J36" s="329"/>
      <c r="K36" s="325"/>
    </row>
    <row r="37" spans="2:11" ht="14.25" thickTop="1" thickBot="1">
      <c r="B37" s="321"/>
      <c r="C37" s="322"/>
      <c r="D37" s="2125" t="s">
        <v>579</v>
      </c>
      <c r="E37" s="2125"/>
      <c r="F37" s="2125"/>
      <c r="G37" s="326">
        <v>166</v>
      </c>
      <c r="H37" s="2126">
        <v>56527.86</v>
      </c>
      <c r="I37" s="2126"/>
      <c r="J37" s="329"/>
      <c r="K37" s="325"/>
    </row>
    <row r="38" spans="2:11" ht="14.25" thickTop="1" thickBot="1">
      <c r="B38" s="321"/>
      <c r="C38" s="322"/>
      <c r="D38" s="2125" t="s">
        <v>580</v>
      </c>
      <c r="E38" s="2125"/>
      <c r="F38" s="2125"/>
      <c r="G38" s="326">
        <v>215.09</v>
      </c>
      <c r="H38" s="2126">
        <v>77241.789999999994</v>
      </c>
      <c r="I38" s="2126"/>
      <c r="J38" s="329"/>
      <c r="K38" s="325"/>
    </row>
    <row r="39" spans="2:11" ht="14.25" thickTop="1" thickBot="1">
      <c r="B39" s="321"/>
      <c r="C39" s="322"/>
      <c r="F39" s="330"/>
      <c r="G39" s="327"/>
      <c r="H39" s="327"/>
      <c r="I39" s="327"/>
      <c r="J39" s="327"/>
      <c r="K39" s="325"/>
    </row>
    <row r="40" spans="2:11" ht="13.5" thickBot="1">
      <c r="B40" s="2128" t="s">
        <v>581</v>
      </c>
      <c r="C40" s="2129"/>
      <c r="D40" s="2129"/>
      <c r="E40" s="2129"/>
      <c r="F40" s="2129"/>
      <c r="G40" s="2129"/>
      <c r="H40" s="2129"/>
      <c r="I40" s="2129"/>
      <c r="J40" s="2129"/>
      <c r="K40" s="2130"/>
    </row>
    <row r="41" spans="2:11">
      <c r="B41" s="2109" t="s">
        <v>601</v>
      </c>
      <c r="C41" s="2120"/>
      <c r="D41" s="2120"/>
      <c r="E41" s="2120"/>
      <c r="F41" s="2120"/>
      <c r="G41" s="2120"/>
      <c r="H41" s="2120"/>
      <c r="I41" s="2120"/>
      <c r="J41" s="2120"/>
      <c r="K41" s="2121"/>
    </row>
    <row r="42" spans="2:11" ht="112.5" customHeight="1" thickBot="1">
      <c r="B42" s="2122"/>
      <c r="C42" s="2123"/>
      <c r="D42" s="2123"/>
      <c r="E42" s="2123"/>
      <c r="F42" s="2123"/>
      <c r="G42" s="2123"/>
      <c r="H42" s="2123"/>
      <c r="I42" s="2123"/>
      <c r="J42" s="2123"/>
      <c r="K42" s="2124"/>
    </row>
    <row r="43" spans="2:11" ht="75" customHeight="1" thickTop="1">
      <c r="B43" s="2099" t="s">
        <v>602</v>
      </c>
      <c r="C43" s="2100"/>
      <c r="D43" s="2100"/>
      <c r="E43" s="2100"/>
      <c r="F43" s="2100"/>
      <c r="G43" s="2100"/>
      <c r="H43" s="2100"/>
      <c r="I43" s="2100"/>
      <c r="J43" s="2100"/>
      <c r="K43" s="2101"/>
    </row>
    <row r="44" spans="2:11" ht="76.5" customHeight="1">
      <c r="B44" s="2093"/>
      <c r="C44" s="2094"/>
      <c r="D44" s="2094"/>
      <c r="E44" s="2094"/>
      <c r="F44" s="2094"/>
      <c r="G44" s="2094"/>
      <c r="H44" s="2094"/>
      <c r="I44" s="2094"/>
      <c r="J44" s="2094"/>
      <c r="K44" s="2095"/>
    </row>
    <row r="45" spans="2:11" ht="72" customHeight="1" thickBot="1">
      <c r="B45" s="2093"/>
      <c r="C45" s="2094"/>
      <c r="D45" s="2094"/>
      <c r="E45" s="2094"/>
      <c r="F45" s="2094"/>
      <c r="G45" s="2094"/>
      <c r="H45" s="2094"/>
      <c r="I45" s="2094"/>
      <c r="J45" s="2094"/>
      <c r="K45" s="2095"/>
    </row>
    <row r="46" spans="2:11" ht="13.5" thickBot="1">
      <c r="B46" s="2114" t="s">
        <v>582</v>
      </c>
      <c r="C46" s="2115"/>
      <c r="D46" s="2115"/>
      <c r="E46" s="2115"/>
      <c r="F46" s="2115"/>
      <c r="G46" s="2115"/>
      <c r="H46" s="2115"/>
      <c r="I46" s="2115"/>
      <c r="J46" s="2115"/>
      <c r="K46" s="2116"/>
    </row>
    <row r="47" spans="2:11" ht="13.5" customHeight="1">
      <c r="B47" s="2117" t="s">
        <v>583</v>
      </c>
      <c r="C47" s="2118"/>
      <c r="D47" s="2118"/>
      <c r="E47" s="2118"/>
      <c r="F47" s="2118"/>
      <c r="G47" s="2118"/>
      <c r="H47" s="2118"/>
      <c r="I47" s="2118"/>
      <c r="J47" s="2118"/>
      <c r="K47" s="2119"/>
    </row>
    <row r="48" spans="2:11" ht="4.5" customHeight="1">
      <c r="B48" s="333"/>
      <c r="C48" s="334"/>
      <c r="D48" s="334"/>
      <c r="E48" s="334"/>
      <c r="F48" s="334"/>
      <c r="G48" s="334"/>
      <c r="H48" s="334"/>
      <c r="I48" s="334"/>
      <c r="J48" s="334"/>
      <c r="K48" s="335"/>
    </row>
    <row r="49" spans="2:11" ht="30" customHeight="1">
      <c r="B49" s="333"/>
      <c r="C49" s="2112" t="s">
        <v>584</v>
      </c>
      <c r="D49" s="2112"/>
      <c r="E49" s="336"/>
      <c r="F49" s="2112" t="s">
        <v>585</v>
      </c>
      <c r="G49" s="2112"/>
      <c r="H49" s="336"/>
      <c r="I49" s="2112" t="s">
        <v>586</v>
      </c>
      <c r="J49" s="2112"/>
      <c r="K49" s="337"/>
    </row>
    <row r="50" spans="2:11" ht="15" customHeight="1">
      <c r="B50" s="333"/>
      <c r="C50" s="2112" t="s">
        <v>570</v>
      </c>
      <c r="D50" s="2112"/>
      <c r="E50" s="336"/>
      <c r="F50" s="2112" t="s">
        <v>587</v>
      </c>
      <c r="G50" s="2112"/>
      <c r="H50" s="316"/>
      <c r="I50" s="2113"/>
      <c r="J50" s="2113"/>
      <c r="K50" s="338"/>
    </row>
    <row r="51" spans="2:11" ht="15" customHeight="1">
      <c r="B51" s="333"/>
      <c r="C51" s="339" t="s">
        <v>588</v>
      </c>
      <c r="D51" s="340">
        <f>H38</f>
        <v>77241.789999999994</v>
      </c>
      <c r="E51" s="341"/>
      <c r="F51" s="339" t="s">
        <v>588</v>
      </c>
      <c r="G51" s="340" t="e">
        <f>#REF!</f>
        <v>#REF!</v>
      </c>
      <c r="H51" s="342"/>
      <c r="I51" s="2105" t="e">
        <f>(G51/D51)-1</f>
        <v>#REF!</v>
      </c>
      <c r="J51" s="2105"/>
      <c r="K51" s="343"/>
    </row>
    <row r="52" spans="2:11" ht="4.5" customHeight="1">
      <c r="B52" s="333"/>
      <c r="C52" s="341"/>
      <c r="D52" s="344"/>
      <c r="E52" s="342"/>
      <c r="F52" s="341"/>
      <c r="G52" s="344"/>
      <c r="H52" s="342"/>
      <c r="I52" s="342"/>
      <c r="J52" s="342"/>
      <c r="K52" s="345"/>
    </row>
    <row r="53" spans="2:11" ht="15" customHeight="1">
      <c r="B53" s="333"/>
      <c r="C53" s="2104" t="s">
        <v>324</v>
      </c>
      <c r="D53" s="2104"/>
      <c r="E53" s="342"/>
      <c r="F53" s="2112" t="s">
        <v>324</v>
      </c>
      <c r="G53" s="2112"/>
      <c r="H53" s="342"/>
      <c r="I53" s="342"/>
      <c r="J53" s="342"/>
      <c r="K53" s="345"/>
    </row>
    <row r="54" spans="2:11" ht="15" customHeight="1">
      <c r="B54" s="333"/>
      <c r="C54" s="339" t="s">
        <v>589</v>
      </c>
      <c r="D54" s="346">
        <v>4283.1499999999996</v>
      </c>
      <c r="E54" s="341"/>
      <c r="F54" s="339" t="s">
        <v>589</v>
      </c>
      <c r="G54" s="347">
        <v>4283.38</v>
      </c>
      <c r="H54" s="342"/>
      <c r="I54" s="2102">
        <f>(G54/D54)-1</f>
        <v>5.3698796446566277E-5</v>
      </c>
      <c r="J54" s="2103"/>
      <c r="K54" s="343"/>
    </row>
    <row r="55" spans="2:11" ht="6.75" customHeight="1">
      <c r="B55" s="333"/>
      <c r="C55" s="341"/>
      <c r="D55" s="344"/>
      <c r="E55" s="342"/>
      <c r="F55" s="341"/>
      <c r="G55" s="344"/>
      <c r="H55" s="342"/>
      <c r="I55" s="342"/>
      <c r="J55" s="342"/>
      <c r="K55" s="345"/>
    </row>
    <row r="56" spans="2:11" ht="15" customHeight="1">
      <c r="B56" s="333"/>
      <c r="C56" s="2104" t="s">
        <v>590</v>
      </c>
      <c r="D56" s="2104"/>
      <c r="E56" s="341"/>
      <c r="F56" s="2104" t="s">
        <v>590</v>
      </c>
      <c r="G56" s="2104"/>
      <c r="H56" s="348"/>
      <c r="I56" s="348"/>
      <c r="J56" s="348"/>
      <c r="K56" s="345"/>
    </row>
    <row r="57" spans="2:11" ht="15" customHeight="1">
      <c r="B57" s="333"/>
      <c r="C57" s="339" t="s">
        <v>589</v>
      </c>
      <c r="D57" s="347">
        <f>G37</f>
        <v>166</v>
      </c>
      <c r="E57" s="341"/>
      <c r="F57" s="339" t="s">
        <v>589</v>
      </c>
      <c r="G57" s="347">
        <f>'CALCULO AVALÚO'!B6</f>
        <v>119.30000000000001</v>
      </c>
      <c r="H57" s="342"/>
      <c r="I57" s="2105">
        <f>(G57/D57)-1</f>
        <v>-0.28132530120481924</v>
      </c>
      <c r="J57" s="2105"/>
      <c r="K57" s="343"/>
    </row>
    <row r="58" spans="2:11" ht="3.75" customHeight="1" thickBot="1">
      <c r="B58" s="349"/>
      <c r="C58" s="350"/>
      <c r="D58" s="350"/>
      <c r="E58" s="350"/>
      <c r="F58" s="350"/>
      <c r="G58" s="350"/>
      <c r="H58" s="350"/>
      <c r="I58" s="350"/>
      <c r="J58" s="350"/>
      <c r="K58" s="351"/>
    </row>
    <row r="59" spans="2:11" ht="13.5" thickBot="1">
      <c r="B59" s="2106" t="s">
        <v>591</v>
      </c>
      <c r="C59" s="2107"/>
      <c r="D59" s="2107"/>
      <c r="E59" s="2107"/>
      <c r="F59" s="2107"/>
      <c r="G59" s="2107"/>
      <c r="H59" s="2107"/>
      <c r="I59" s="2107"/>
      <c r="J59" s="2107"/>
      <c r="K59" s="2108"/>
    </row>
    <row r="60" spans="2:11" ht="25.5" customHeight="1">
      <c r="B60" s="2109"/>
      <c r="C60" s="2110"/>
      <c r="D60" s="2110"/>
      <c r="E60" s="2110"/>
      <c r="F60" s="2110"/>
      <c r="G60" s="2110"/>
      <c r="H60" s="2110"/>
      <c r="I60" s="2110"/>
      <c r="J60" s="2110"/>
      <c r="K60" s="2111"/>
    </row>
    <row r="61" spans="2:11" ht="27" customHeight="1">
      <c r="B61" s="2093"/>
      <c r="C61" s="2094"/>
      <c r="D61" s="2094"/>
      <c r="E61" s="2094"/>
      <c r="F61" s="2094"/>
      <c r="G61" s="2094"/>
      <c r="H61" s="2094"/>
      <c r="I61" s="2094"/>
      <c r="J61" s="2094"/>
      <c r="K61" s="2095"/>
    </row>
    <row r="62" spans="2:11" ht="16.5" customHeight="1" thickBot="1">
      <c r="B62" s="2096"/>
      <c r="C62" s="2097"/>
      <c r="D62" s="2097"/>
      <c r="E62" s="2097"/>
      <c r="F62" s="2097"/>
      <c r="G62" s="2097"/>
      <c r="H62" s="2097"/>
      <c r="I62" s="2097"/>
      <c r="J62" s="2097"/>
      <c r="K62" s="2098"/>
    </row>
    <row r="63" spans="2:11" ht="13.5" customHeight="1" thickTop="1" thickBot="1">
      <c r="B63" s="2099" t="s">
        <v>592</v>
      </c>
      <c r="C63" s="2100"/>
      <c r="D63" s="2100"/>
      <c r="E63" s="2100"/>
      <c r="F63" s="2100"/>
      <c r="G63" s="2100"/>
      <c r="H63" s="2100"/>
      <c r="I63" s="2100"/>
      <c r="J63" s="2100"/>
      <c r="K63" s="2101"/>
    </row>
    <row r="64" spans="2:11" ht="13.5" thickTop="1">
      <c r="B64" s="352"/>
      <c r="C64" s="353"/>
      <c r="D64" s="353"/>
      <c r="E64" s="353"/>
      <c r="F64" s="353"/>
      <c r="G64" s="353"/>
      <c r="H64" s="353"/>
      <c r="I64" s="353"/>
      <c r="J64" s="353"/>
      <c r="K64" s="354"/>
    </row>
    <row r="65" spans="2:11">
      <c r="B65" s="355"/>
      <c r="C65" s="356"/>
      <c r="D65" s="356"/>
      <c r="E65" s="356"/>
      <c r="F65" s="356"/>
      <c r="G65" s="356"/>
      <c r="H65" s="356"/>
      <c r="I65" s="356"/>
      <c r="J65" s="356"/>
      <c r="K65" s="357"/>
    </row>
    <row r="66" spans="2:11" ht="33.75" customHeight="1">
      <c r="B66" s="355"/>
      <c r="C66" s="356"/>
      <c r="D66" s="356"/>
      <c r="E66" s="356"/>
      <c r="F66" s="356"/>
      <c r="G66" s="356"/>
      <c r="H66" s="356"/>
      <c r="I66" s="356"/>
      <c r="J66" s="356"/>
      <c r="K66" s="357"/>
    </row>
    <row r="67" spans="2:11">
      <c r="B67" s="358"/>
      <c r="C67" s="356"/>
      <c r="D67" s="356"/>
      <c r="E67" s="356"/>
      <c r="F67" s="356"/>
      <c r="G67" s="356"/>
      <c r="H67" s="356"/>
      <c r="I67" s="356"/>
      <c r="J67" s="356"/>
      <c r="K67" s="357"/>
    </row>
    <row r="68" spans="2:11">
      <c r="B68" s="358"/>
      <c r="C68" s="356"/>
      <c r="D68" s="356"/>
      <c r="E68" s="356"/>
      <c r="F68" s="356"/>
      <c r="G68" s="356"/>
      <c r="H68" s="356"/>
      <c r="I68" s="356"/>
      <c r="J68" s="356"/>
      <c r="K68" s="357"/>
    </row>
    <row r="69" spans="2:11">
      <c r="B69" s="358"/>
      <c r="C69" s="356"/>
      <c r="D69" s="356"/>
      <c r="E69" s="356"/>
      <c r="F69" s="356"/>
      <c r="G69" s="356"/>
      <c r="H69" s="356"/>
      <c r="I69" s="356"/>
      <c r="J69" s="356"/>
      <c r="K69" s="357"/>
    </row>
    <row r="70" spans="2:11" ht="13.5" thickBot="1">
      <c r="B70" s="359" t="s">
        <v>593</v>
      </c>
      <c r="C70" s="360"/>
      <c r="D70" s="360"/>
      <c r="E70" s="360"/>
      <c r="F70" s="360"/>
      <c r="G70" s="360"/>
      <c r="H70" s="360"/>
      <c r="I70" s="360"/>
      <c r="J70" s="360"/>
      <c r="K70" s="361"/>
    </row>
    <row r="72" spans="2:11">
      <c r="B72" s="362"/>
      <c r="C72" s="362"/>
      <c r="D72" s="362"/>
      <c r="E72" s="362"/>
      <c r="F72" s="362"/>
      <c r="G72" s="362"/>
      <c r="H72" s="362"/>
      <c r="I72" s="362"/>
      <c r="J72" s="362"/>
      <c r="K72" s="362"/>
    </row>
    <row r="73" spans="2:11">
      <c r="B73" s="362"/>
      <c r="C73" s="362"/>
      <c r="D73" s="362"/>
      <c r="E73" s="362"/>
      <c r="F73" s="362"/>
      <c r="G73" s="362"/>
      <c r="H73" s="362"/>
      <c r="I73" s="362"/>
      <c r="J73" s="362"/>
      <c r="K73" s="362"/>
    </row>
    <row r="74" spans="2:11">
      <c r="B74" s="362"/>
      <c r="C74" s="362"/>
      <c r="D74" s="362"/>
      <c r="E74" s="362"/>
      <c r="F74" s="362"/>
      <c r="G74" s="362"/>
      <c r="H74" s="362"/>
      <c r="I74" s="362"/>
      <c r="J74" s="362"/>
      <c r="K74" s="362"/>
    </row>
    <row r="75" spans="2:11">
      <c r="B75" s="362"/>
      <c r="C75" s="362"/>
      <c r="D75" s="362"/>
      <c r="E75" s="362"/>
      <c r="F75" s="362"/>
      <c r="G75" s="362"/>
      <c r="H75" s="362"/>
      <c r="I75" s="362"/>
      <c r="J75" s="362"/>
      <c r="K75" s="362"/>
    </row>
    <row r="76" spans="2:11">
      <c r="B76" s="362"/>
      <c r="C76" s="362"/>
      <c r="D76" s="362"/>
      <c r="E76" s="362"/>
      <c r="F76" s="362"/>
      <c r="G76" s="362"/>
      <c r="H76" s="362"/>
      <c r="I76" s="362"/>
      <c r="J76" s="362"/>
      <c r="K76" s="362"/>
    </row>
    <row r="77" spans="2:11">
      <c r="B77" s="362"/>
      <c r="C77" s="362"/>
      <c r="D77" s="362"/>
      <c r="E77" s="362"/>
      <c r="F77" s="362"/>
      <c r="G77" s="362"/>
      <c r="H77" s="362"/>
      <c r="I77" s="362"/>
      <c r="J77" s="362"/>
      <c r="K77" s="362"/>
    </row>
    <row r="78" spans="2:11">
      <c r="D78" s="362"/>
      <c r="E78" s="362"/>
      <c r="F78" s="362"/>
      <c r="G78" s="362"/>
    </row>
  </sheetData>
  <mergeCells count="66">
    <mergeCell ref="C8:D8"/>
    <mergeCell ref="F8:G8"/>
    <mergeCell ref="I8:J8"/>
    <mergeCell ref="B2:K2"/>
    <mergeCell ref="B3:K3"/>
    <mergeCell ref="B4:C4"/>
    <mergeCell ref="D4:F4"/>
    <mergeCell ref="G4:H4"/>
    <mergeCell ref="I4:K4"/>
    <mergeCell ref="B5:C5"/>
    <mergeCell ref="D5:F5"/>
    <mergeCell ref="G5:H5"/>
    <mergeCell ref="I5:K5"/>
    <mergeCell ref="B6:K6"/>
    <mergeCell ref="D29:F29"/>
    <mergeCell ref="H29:I29"/>
    <mergeCell ref="F11:F13"/>
    <mergeCell ref="I12:I14"/>
    <mergeCell ref="J12:J14"/>
    <mergeCell ref="C15:D15"/>
    <mergeCell ref="B19:K19"/>
    <mergeCell ref="B20:K24"/>
    <mergeCell ref="B25:K25"/>
    <mergeCell ref="D27:F27"/>
    <mergeCell ref="H27:I27"/>
    <mergeCell ref="D28:F28"/>
    <mergeCell ref="H28:I28"/>
    <mergeCell ref="D30:F30"/>
    <mergeCell ref="H30:I30"/>
    <mergeCell ref="D31:F31"/>
    <mergeCell ref="H31:I31"/>
    <mergeCell ref="D32:F32"/>
    <mergeCell ref="H32:I32"/>
    <mergeCell ref="B41:K42"/>
    <mergeCell ref="D33:F33"/>
    <mergeCell ref="H33:I33"/>
    <mergeCell ref="D35:F35"/>
    <mergeCell ref="H35:I35"/>
    <mergeCell ref="D36:F36"/>
    <mergeCell ref="H36:I36"/>
    <mergeCell ref="D37:F37"/>
    <mergeCell ref="H37:I37"/>
    <mergeCell ref="D38:F38"/>
    <mergeCell ref="H38:I38"/>
    <mergeCell ref="B40:K40"/>
    <mergeCell ref="B43:K45"/>
    <mergeCell ref="B46:K46"/>
    <mergeCell ref="B47:K47"/>
    <mergeCell ref="C49:D49"/>
    <mergeCell ref="F49:G49"/>
    <mergeCell ref="I49:J49"/>
    <mergeCell ref="C50:D50"/>
    <mergeCell ref="F50:G50"/>
    <mergeCell ref="I50:J50"/>
    <mergeCell ref="I51:J51"/>
    <mergeCell ref="C53:D53"/>
    <mergeCell ref="F53:G53"/>
    <mergeCell ref="B61:K61"/>
    <mergeCell ref="B62:K62"/>
    <mergeCell ref="B63:K63"/>
    <mergeCell ref="I54:J54"/>
    <mergeCell ref="C56:D56"/>
    <mergeCell ref="F56:G56"/>
    <mergeCell ref="I57:J57"/>
    <mergeCell ref="B59:K59"/>
    <mergeCell ref="B60:K60"/>
  </mergeCells>
  <printOptions horizontalCentered="1"/>
  <pageMargins left="0" right="0" top="0" bottom="0" header="0.31496062992125984" footer="0.31496062992125984"/>
  <pageSetup paperSize="9" scale="75" fitToWidth="0" fitToHeight="0" orientation="portrait" r:id="rId1"/>
  <rowBreaks count="1" manualBreakCount="1">
    <brk id="45" max="16383" man="1"/>
  </rowBreak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rgb="FFFFC000"/>
  </sheetPr>
  <dimension ref="A1:J74"/>
  <sheetViews>
    <sheetView view="pageBreakPreview" topLeftCell="A46" zoomScale="85" zoomScaleSheetLayoutView="85" workbookViewId="0">
      <selection activeCell="G51" sqref="G51"/>
    </sheetView>
  </sheetViews>
  <sheetFormatPr baseColWidth="10" defaultColWidth="11.42578125" defaultRowHeight="12.75"/>
  <cols>
    <col min="1" max="1" width="25" style="672" customWidth="1"/>
    <col min="2" max="2" width="14.7109375" style="672" customWidth="1"/>
    <col min="3" max="3" width="12.140625" style="672" customWidth="1"/>
    <col min="4" max="5" width="11.42578125" style="672"/>
    <col min="6" max="6" width="21.7109375" style="672" customWidth="1"/>
    <col min="7" max="7" width="25.42578125" style="672" customWidth="1"/>
    <col min="8" max="8" width="16" style="672" customWidth="1"/>
    <col min="9" max="9" width="20.28515625" style="672" customWidth="1"/>
    <col min="10" max="10" width="13.5703125" style="672" customWidth="1"/>
    <col min="11" max="16384" width="11.42578125" style="672"/>
  </cols>
  <sheetData>
    <row r="1" spans="1:10" ht="30.75" customHeight="1" thickBot="1">
      <c r="A1" s="2841"/>
      <c r="B1" s="2841"/>
      <c r="C1" s="2841"/>
      <c r="D1" s="2841"/>
      <c r="E1" s="2841"/>
      <c r="F1" s="2841"/>
      <c r="G1" s="669"/>
      <c r="H1" s="670"/>
      <c r="I1" s="671"/>
      <c r="J1" s="671"/>
    </row>
    <row r="2" spans="1:10" ht="16.5" thickBot="1">
      <c r="A2" s="673" t="s">
        <v>97</v>
      </c>
      <c r="B2" s="674"/>
      <c r="C2" s="2842" t="s">
        <v>4</v>
      </c>
      <c r="D2" s="2843"/>
      <c r="E2" s="2843" t="s">
        <v>98</v>
      </c>
      <c r="F2" s="2843"/>
      <c r="G2" s="675"/>
      <c r="H2" s="670"/>
      <c r="I2" s="676"/>
      <c r="J2" s="676"/>
    </row>
    <row r="3" spans="1:10">
      <c r="A3" s="677"/>
      <c r="B3" s="678" t="s">
        <v>99</v>
      </c>
      <c r="C3" s="679" t="s">
        <v>128</v>
      </c>
      <c r="D3" s="679" t="s">
        <v>100</v>
      </c>
      <c r="E3" s="679" t="s">
        <v>128</v>
      </c>
      <c r="F3" s="679" t="s">
        <v>100</v>
      </c>
      <c r="G3" s="680"/>
      <c r="H3" s="681"/>
      <c r="I3" s="677"/>
      <c r="J3" s="677"/>
    </row>
    <row r="4" spans="1:10">
      <c r="A4" s="2838" t="s">
        <v>101</v>
      </c>
      <c r="B4" s="2839"/>
      <c r="C4" s="2839"/>
      <c r="D4" s="2839"/>
      <c r="E4" s="2839"/>
      <c r="F4" s="2840"/>
      <c r="G4" s="682"/>
      <c r="H4" s="682"/>
      <c r="I4" s="683"/>
      <c r="J4" s="684"/>
    </row>
    <row r="5" spans="1:10" ht="15" customHeight="1">
      <c r="A5" s="685" t="s">
        <v>770</v>
      </c>
      <c r="B5" s="686" t="e">
        <f>B39</f>
        <v>#REF!</v>
      </c>
      <c r="C5" s="687" t="e">
        <f>B35</f>
        <v>#REF!</v>
      </c>
      <c r="D5" s="688" t="e">
        <f>B5*C5</f>
        <v>#REF!</v>
      </c>
      <c r="E5" s="688"/>
      <c r="F5" s="689"/>
      <c r="G5" s="690" t="s">
        <v>129</v>
      </c>
      <c r="H5" s="691" t="s">
        <v>102</v>
      </c>
      <c r="I5" s="692" t="s">
        <v>4</v>
      </c>
      <c r="J5" s="693" t="s">
        <v>130</v>
      </c>
    </row>
    <row r="6" spans="1:10" ht="15" customHeight="1">
      <c r="A6" s="694" t="s">
        <v>805</v>
      </c>
      <c r="B6" s="695">
        <v>138.28</v>
      </c>
      <c r="C6" s="695">
        <v>650</v>
      </c>
      <c r="D6" s="696">
        <f>+B6*C6</f>
        <v>89882</v>
      </c>
      <c r="E6" s="696" t="e">
        <f>F6/B6</f>
        <v>#REF!</v>
      </c>
      <c r="F6" s="697" t="e">
        <f>(C6*B6)+J6</f>
        <v>#REF!</v>
      </c>
      <c r="G6" s="698" t="str">
        <f>A6</f>
        <v>DEPARTAMENTO 5</v>
      </c>
      <c r="H6" s="699">
        <v>1</v>
      </c>
      <c r="I6" s="700">
        <v>10.8992</v>
      </c>
      <c r="J6" s="701" t="e">
        <f>(I6*B$36)/100</f>
        <v>#REF!</v>
      </c>
    </row>
    <row r="7" spans="1:10" ht="16.5" customHeight="1">
      <c r="A7" s="694"/>
      <c r="B7" s="695"/>
      <c r="C7" s="695"/>
      <c r="D7" s="696"/>
      <c r="E7" s="696"/>
      <c r="F7" s="697"/>
      <c r="G7" s="698"/>
      <c r="H7" s="699"/>
      <c r="I7" s="700"/>
      <c r="J7" s="701"/>
    </row>
    <row r="8" spans="1:10" ht="15" customHeight="1">
      <c r="A8" s="694"/>
      <c r="B8" s="695"/>
      <c r="C8" s="695"/>
      <c r="D8" s="696"/>
      <c r="E8" s="696"/>
      <c r="F8" s="697"/>
      <c r="G8" s="698"/>
      <c r="H8" s="699"/>
      <c r="I8" s="700"/>
      <c r="J8" s="701"/>
    </row>
    <row r="9" spans="1:10" ht="15" customHeight="1">
      <c r="A9" s="694"/>
      <c r="B9" s="695"/>
      <c r="C9" s="695"/>
      <c r="D9" s="696"/>
      <c r="E9" s="696"/>
      <c r="F9" s="697"/>
      <c r="G9" s="698"/>
      <c r="H9" s="699"/>
      <c r="I9" s="700"/>
      <c r="J9" s="701"/>
    </row>
    <row r="10" spans="1:10" ht="15" customHeight="1">
      <c r="A10" s="694"/>
      <c r="B10" s="695"/>
      <c r="C10" s="695"/>
      <c r="D10" s="696"/>
      <c r="E10" s="696"/>
      <c r="F10" s="697"/>
      <c r="G10" s="698"/>
      <c r="H10" s="699"/>
      <c r="I10" s="702"/>
      <c r="J10" s="701"/>
    </row>
    <row r="11" spans="1:10" ht="15" customHeight="1">
      <c r="A11" s="694"/>
      <c r="B11" s="695"/>
      <c r="C11" s="695"/>
      <c r="D11" s="696"/>
      <c r="E11" s="696"/>
      <c r="F11" s="697"/>
      <c r="G11" s="698"/>
      <c r="H11" s="699"/>
      <c r="I11" s="703"/>
      <c r="J11" s="701"/>
    </row>
    <row r="12" spans="1:10" ht="15" customHeight="1">
      <c r="A12" s="704"/>
      <c r="B12" s="695"/>
      <c r="C12" s="695"/>
      <c r="D12" s="696"/>
      <c r="E12" s="696"/>
      <c r="F12" s="697"/>
      <c r="G12" s="698"/>
      <c r="H12" s="699"/>
      <c r="I12" s="702"/>
      <c r="J12" s="701"/>
    </row>
    <row r="13" spans="1:10" ht="15" customHeight="1">
      <c r="A13" s="2844" t="s">
        <v>103</v>
      </c>
      <c r="B13" s="2845"/>
      <c r="C13" s="2845"/>
      <c r="D13" s="705" t="e">
        <f>SUM(D5:D12)</f>
        <v>#REF!</v>
      </c>
      <c r="E13" s="706"/>
      <c r="F13" s="707" t="e">
        <f>SUM(F6:F12)</f>
        <v>#REF!</v>
      </c>
      <c r="G13" s="708" t="s">
        <v>104</v>
      </c>
      <c r="H13" s="709"/>
      <c r="I13" s="710">
        <f>SUM(I6:I12)</f>
        <v>10.8992</v>
      </c>
      <c r="J13" s="711" t="e">
        <f>SUM(J6:J10)</f>
        <v>#REF!</v>
      </c>
    </row>
    <row r="14" spans="1:10" ht="15" customHeight="1">
      <c r="A14" s="2838" t="s">
        <v>105</v>
      </c>
      <c r="B14" s="2839"/>
      <c r="C14" s="2839"/>
      <c r="D14" s="2839"/>
      <c r="E14" s="2839"/>
      <c r="F14" s="2840"/>
      <c r="G14" s="712" t="s">
        <v>771</v>
      </c>
      <c r="H14" s="713">
        <v>1.22</v>
      </c>
      <c r="I14" s="713"/>
      <c r="J14" s="713"/>
    </row>
    <row r="15" spans="1:10" ht="15" customHeight="1">
      <c r="A15" s="714" t="str">
        <f>+A5</f>
        <v>TERRENO (Según Alìcuota)</v>
      </c>
      <c r="B15" s="715" t="e">
        <f>+B5</f>
        <v>#REF!</v>
      </c>
      <c r="C15" s="716" t="e">
        <f>+C5</f>
        <v>#REF!</v>
      </c>
      <c r="D15" s="688" t="e">
        <f>D5</f>
        <v>#REF!</v>
      </c>
      <c r="E15" s="717"/>
      <c r="F15" s="718"/>
      <c r="G15" s="719" t="s">
        <v>772</v>
      </c>
      <c r="H15" s="713">
        <v>1.1000000000000001</v>
      </c>
      <c r="I15" s="713"/>
      <c r="J15" s="713"/>
    </row>
    <row r="16" spans="1:10" ht="15" customHeight="1">
      <c r="A16" s="720" t="str">
        <f>+A6</f>
        <v>DEPARTAMENTO 5</v>
      </c>
      <c r="B16" s="715">
        <f t="shared" ref="B16" si="0">+B6</f>
        <v>138.28</v>
      </c>
      <c r="C16" s="721">
        <f>H24</f>
        <v>628.05600000000004</v>
      </c>
      <c r="D16" s="696">
        <f>+C16*B6</f>
        <v>86847.583680000011</v>
      </c>
      <c r="E16" s="696" t="e">
        <f>F16/B6</f>
        <v>#REF!</v>
      </c>
      <c r="F16" s="722" t="e">
        <f>D16+J6</f>
        <v>#REF!</v>
      </c>
      <c r="G16" s="671"/>
      <c r="H16" s="723" t="s">
        <v>20</v>
      </c>
      <c r="I16" s="723"/>
      <c r="J16" s="671"/>
    </row>
    <row r="17" spans="1:10" ht="15" customHeight="1">
      <c r="A17" s="720"/>
      <c r="B17" s="715"/>
      <c r="C17" s="724"/>
      <c r="D17" s="696"/>
      <c r="E17" s="696"/>
      <c r="F17" s="722"/>
      <c r="G17" s="725" t="s">
        <v>106</v>
      </c>
      <c r="H17" s="726">
        <v>0.72</v>
      </c>
      <c r="I17" s="726"/>
      <c r="J17" s="726"/>
    </row>
    <row r="18" spans="1:10" ht="15" customHeight="1">
      <c r="A18" s="720"/>
      <c r="B18" s="715"/>
      <c r="C18" s="724"/>
      <c r="D18" s="696"/>
      <c r="E18" s="696"/>
      <c r="F18" s="722"/>
      <c r="H18" s="727"/>
      <c r="I18" s="727"/>
      <c r="J18" s="727"/>
    </row>
    <row r="19" spans="1:10" ht="15" customHeight="1">
      <c r="A19" s="720"/>
      <c r="B19" s="715"/>
      <c r="C19" s="724"/>
      <c r="D19" s="696"/>
      <c r="E19" s="696"/>
      <c r="F19" s="722"/>
    </row>
    <row r="20" spans="1:10" ht="15" customHeight="1">
      <c r="A20" s="720"/>
      <c r="B20" s="715"/>
      <c r="C20" s="724"/>
      <c r="D20" s="696"/>
      <c r="E20" s="696"/>
      <c r="F20" s="722"/>
      <c r="G20" s="728" t="s">
        <v>107</v>
      </c>
      <c r="H20" s="729">
        <v>1</v>
      </c>
      <c r="I20" s="729"/>
      <c r="J20" s="729"/>
    </row>
    <row r="21" spans="1:10" ht="15" customHeight="1">
      <c r="A21" s="704"/>
      <c r="B21" s="696"/>
      <c r="C21" s="724"/>
      <c r="D21" s="696"/>
      <c r="E21" s="696"/>
      <c r="F21" s="722"/>
      <c r="G21" s="728" t="s">
        <v>108</v>
      </c>
      <c r="H21" s="730">
        <v>1</v>
      </c>
      <c r="I21" s="730"/>
      <c r="J21" s="730"/>
    </row>
    <row r="22" spans="1:10" ht="15" customHeight="1" thickBot="1">
      <c r="A22" s="2844" t="s">
        <v>109</v>
      </c>
      <c r="B22" s="2845"/>
      <c r="C22" s="2845"/>
      <c r="D22" s="731" t="e">
        <f>SUM(D15:D21)</f>
        <v>#REF!</v>
      </c>
      <c r="E22" s="732"/>
      <c r="F22" s="733" t="e">
        <f>SUM(F16:F21)</f>
        <v>#REF!</v>
      </c>
      <c r="G22" s="734" t="s">
        <v>110</v>
      </c>
      <c r="H22" s="735">
        <f>+H20*H21</f>
        <v>1</v>
      </c>
      <c r="I22" s="735"/>
      <c r="J22" s="735"/>
    </row>
    <row r="23" spans="1:10" ht="15" customHeight="1" thickBot="1">
      <c r="A23" s="2838" t="s">
        <v>773</v>
      </c>
      <c r="B23" s="2839"/>
      <c r="C23" s="2851"/>
      <c r="D23" s="736">
        <v>1</v>
      </c>
      <c r="E23" s="737">
        <v>1</v>
      </c>
      <c r="F23" s="738"/>
      <c r="G23" s="671"/>
      <c r="H23" s="671"/>
      <c r="I23" s="671"/>
      <c r="J23" s="683"/>
    </row>
    <row r="24" spans="1:10" ht="15" customHeight="1">
      <c r="A24" s="739" t="str">
        <f t="shared" ref="A24:A25" si="1">+A5</f>
        <v>TERRENO (Según Alìcuota)</v>
      </c>
      <c r="B24" s="740" t="e">
        <f>+B15</f>
        <v>#REF!</v>
      </c>
      <c r="C24" s="716" t="e">
        <f>C15</f>
        <v>#REF!</v>
      </c>
      <c r="D24" s="688" t="e">
        <f>D15</f>
        <v>#REF!</v>
      </c>
      <c r="E24" s="688"/>
      <c r="F24" s="722"/>
      <c r="G24" s="741" t="s">
        <v>111</v>
      </c>
      <c r="H24" s="742">
        <f>((C6*H14)*H15)*H17*H22</f>
        <v>628.05600000000004</v>
      </c>
      <c r="I24" s="742"/>
      <c r="J24" s="742"/>
    </row>
    <row r="25" spans="1:10" ht="15" customHeight="1">
      <c r="A25" s="744" t="str">
        <f t="shared" si="1"/>
        <v>DEPARTAMENTO 5</v>
      </c>
      <c r="B25" s="740">
        <f t="shared" ref="B25" si="2">+B16</f>
        <v>138.28</v>
      </c>
      <c r="C25" s="724">
        <f>C16*D$23</f>
        <v>628.05600000000004</v>
      </c>
      <c r="D25" s="696">
        <f>+C25*B6</f>
        <v>86847.583680000011</v>
      </c>
      <c r="E25" s="696" t="e">
        <f>E16*D$23</f>
        <v>#REF!</v>
      </c>
      <c r="F25" s="722" t="e">
        <f>E25*B6</f>
        <v>#REF!</v>
      </c>
      <c r="G25" s="2852" t="s">
        <v>133</v>
      </c>
      <c r="H25" s="2853"/>
      <c r="I25" s="2853"/>
      <c r="J25" s="745"/>
    </row>
    <row r="26" spans="1:10" ht="15" customHeight="1">
      <c r="A26" s="744"/>
      <c r="B26" s="740"/>
      <c r="C26" s="724"/>
      <c r="D26" s="696"/>
      <c r="E26" s="696"/>
      <c r="F26" s="722"/>
      <c r="G26" s="746"/>
      <c r="H26" s="747"/>
      <c r="I26" s="683"/>
      <c r="J26" s="683"/>
    </row>
    <row r="27" spans="1:10" ht="15" customHeight="1">
      <c r="A27" s="744"/>
      <c r="B27" s="740"/>
      <c r="C27" s="724"/>
      <c r="D27" s="696"/>
      <c r="E27" s="696"/>
      <c r="F27" s="722"/>
      <c r="H27" s="747"/>
      <c r="I27" s="683"/>
      <c r="J27" s="683"/>
    </row>
    <row r="28" spans="1:10" ht="15" customHeight="1">
      <c r="A28" s="744"/>
      <c r="B28" s="740"/>
      <c r="C28" s="724"/>
      <c r="D28" s="696"/>
      <c r="E28" s="696"/>
      <c r="F28" s="722"/>
      <c r="G28" s="748"/>
      <c r="H28" s="747"/>
      <c r="I28" s="683"/>
      <c r="J28" s="683"/>
    </row>
    <row r="29" spans="1:10" ht="15" customHeight="1">
      <c r="A29" s="744"/>
      <c r="B29" s="740"/>
      <c r="C29" s="724"/>
      <c r="D29" s="696"/>
      <c r="E29" s="696"/>
      <c r="F29" s="722"/>
      <c r="G29" s="748"/>
      <c r="H29" s="747"/>
      <c r="I29" s="683"/>
      <c r="J29" s="683"/>
    </row>
    <row r="30" spans="1:10" ht="15" customHeight="1">
      <c r="A30" s="749"/>
      <c r="B30" s="750"/>
      <c r="C30" s="751"/>
      <c r="D30" s="752"/>
      <c r="E30" s="752"/>
      <c r="F30" s="753"/>
      <c r="G30" s="748"/>
      <c r="H30" s="747"/>
      <c r="I30" s="683"/>
      <c r="J30" s="683"/>
    </row>
    <row r="31" spans="1:10" ht="15" customHeight="1" thickBot="1">
      <c r="A31" s="2854" t="s">
        <v>774</v>
      </c>
      <c r="B31" s="2855"/>
      <c r="C31" s="2856"/>
      <c r="D31" s="731" t="e">
        <f>SUM(D24:D29)</f>
        <v>#REF!</v>
      </c>
      <c r="E31" s="754"/>
      <c r="F31" s="755" t="e">
        <f>SUM(F25:F29)</f>
        <v>#REF!</v>
      </c>
      <c r="G31" s="756" t="e">
        <f>+D22/(B6)</f>
        <v>#REF!</v>
      </c>
      <c r="H31" s="747"/>
      <c r="I31" s="683"/>
      <c r="J31" s="683"/>
    </row>
    <row r="32" spans="1:10" ht="15" customHeight="1">
      <c r="A32" s="2857" t="s">
        <v>112</v>
      </c>
      <c r="B32" s="2858"/>
      <c r="C32" s="757">
        <v>0.1</v>
      </c>
      <c r="D32" s="758" t="e">
        <f>+D31-(D31*C32)</f>
        <v>#REF!</v>
      </c>
      <c r="E32" s="758"/>
      <c r="F32" s="759" t="e">
        <f>F31-(C32*F31)</f>
        <v>#REF!</v>
      </c>
      <c r="G32" s="748" t="s">
        <v>134</v>
      </c>
      <c r="H32" s="760"/>
      <c r="I32" s="683"/>
      <c r="J32" s="683"/>
    </row>
    <row r="33" spans="1:10" ht="15" customHeight="1" thickBot="1">
      <c r="A33" s="2859" t="s">
        <v>113</v>
      </c>
      <c r="B33" s="2860"/>
      <c r="C33" s="761">
        <v>0.7</v>
      </c>
      <c r="D33" s="762" t="e">
        <f>+D31*C33</f>
        <v>#REF!</v>
      </c>
      <c r="E33" s="762"/>
      <c r="F33" s="763" t="e">
        <f>F31*C33</f>
        <v>#REF!</v>
      </c>
      <c r="G33" s="764"/>
      <c r="H33" s="760"/>
      <c r="I33" s="683"/>
      <c r="J33" s="683"/>
    </row>
    <row r="34" spans="1:10">
      <c r="A34" s="765" t="s">
        <v>114</v>
      </c>
      <c r="B34" s="766" t="e">
        <f>#REF!</f>
        <v>#REF!</v>
      </c>
      <c r="C34" s="767"/>
      <c r="D34" s="768"/>
      <c r="E34" s="768"/>
      <c r="F34" s="768"/>
      <c r="G34" s="769"/>
      <c r="H34" s="770"/>
      <c r="I34" s="771"/>
      <c r="J34" s="771"/>
    </row>
    <row r="35" spans="1:10">
      <c r="A35" s="772" t="s">
        <v>115</v>
      </c>
      <c r="B35" s="773" t="e">
        <f>+#REF!</f>
        <v>#REF!</v>
      </c>
      <c r="C35" s="774"/>
      <c r="D35" s="671"/>
      <c r="E35" s="769"/>
      <c r="F35" s="769"/>
      <c r="G35" s="769"/>
      <c r="H35" s="775"/>
      <c r="I35" s="771"/>
      <c r="J35" s="771"/>
    </row>
    <row r="36" spans="1:10">
      <c r="A36" s="772" t="s">
        <v>116</v>
      </c>
      <c r="B36" s="776" t="e">
        <f>B34*B35</f>
        <v>#REF!</v>
      </c>
      <c r="C36" s="774"/>
      <c r="D36" s="671"/>
      <c r="E36" s="769"/>
      <c r="F36" s="769"/>
      <c r="G36" s="769"/>
      <c r="H36" s="775"/>
      <c r="I36" s="771"/>
      <c r="J36" s="771"/>
    </row>
    <row r="37" spans="1:10">
      <c r="A37" s="772" t="s">
        <v>117</v>
      </c>
      <c r="B37" s="841">
        <f>+I13/100</f>
        <v>0.10899200000000001</v>
      </c>
      <c r="C37" s="774"/>
      <c r="D37" s="671"/>
      <c r="E37" s="769"/>
      <c r="F37" s="769"/>
      <c r="G37" s="769"/>
      <c r="H37" s="775"/>
      <c r="I37" s="777"/>
      <c r="J37" s="771"/>
    </row>
    <row r="38" spans="1:10">
      <c r="A38" s="778" t="s">
        <v>118</v>
      </c>
      <c r="B38" s="776" t="e">
        <f>B36*B37</f>
        <v>#REF!</v>
      </c>
      <c r="C38" s="771"/>
      <c r="D38" s="771"/>
      <c r="E38" s="771"/>
      <c r="F38" s="771"/>
      <c r="G38" s="771"/>
      <c r="H38" s="771"/>
      <c r="I38" s="771"/>
      <c r="J38" s="771"/>
    </row>
    <row r="39" spans="1:10" ht="13.5" thickBot="1">
      <c r="A39" s="779" t="s">
        <v>780</v>
      </c>
      <c r="B39" s="780" t="e">
        <f>B34*B37</f>
        <v>#REF!</v>
      </c>
      <c r="C39" s="771"/>
      <c r="D39" s="771"/>
      <c r="E39" s="771"/>
      <c r="F39" s="771"/>
      <c r="G39" s="771"/>
      <c r="H39" s="771"/>
      <c r="I39" s="771"/>
      <c r="J39" s="771"/>
    </row>
    <row r="40" spans="1:10" ht="13.5" thickBot="1">
      <c r="A40" s="2861" t="s">
        <v>775</v>
      </c>
      <c r="B40" s="2862"/>
      <c r="C40" s="2863"/>
      <c r="D40" s="781"/>
      <c r="E40" s="782"/>
      <c r="F40" s="783"/>
      <c r="G40" s="784"/>
      <c r="H40" s="784"/>
      <c r="I40" s="671"/>
      <c r="J40" s="671"/>
    </row>
    <row r="41" spans="1:10">
      <c r="A41" s="785" t="s">
        <v>122</v>
      </c>
      <c r="B41" s="786"/>
      <c r="C41" s="786"/>
      <c r="D41" s="787">
        <v>605.4</v>
      </c>
      <c r="E41" s="788"/>
      <c r="F41" s="789"/>
      <c r="G41" s="669"/>
      <c r="H41" s="670"/>
      <c r="I41" s="671"/>
      <c r="J41" s="671"/>
    </row>
    <row r="42" spans="1:10">
      <c r="A42" s="790" t="s">
        <v>120</v>
      </c>
      <c r="B42" s="791"/>
      <c r="C42" s="791"/>
      <c r="D42" s="792"/>
      <c r="E42" s="793">
        <v>2</v>
      </c>
      <c r="F42" s="789" t="s">
        <v>790</v>
      </c>
      <c r="G42" s="669"/>
      <c r="H42" s="670"/>
      <c r="I42" s="671"/>
      <c r="J42" s="671"/>
    </row>
    <row r="43" spans="1:10">
      <c r="A43" s="790" t="s">
        <v>123</v>
      </c>
      <c r="B43" s="791"/>
      <c r="C43" s="791"/>
      <c r="D43" s="794">
        <f>D41*E42</f>
        <v>1210.8</v>
      </c>
      <c r="E43" s="788"/>
      <c r="F43" s="789"/>
      <c r="G43" s="669"/>
      <c r="H43" s="670"/>
      <c r="I43" s="671"/>
      <c r="J43" s="671"/>
    </row>
    <row r="44" spans="1:10">
      <c r="A44" s="790" t="s">
        <v>124</v>
      </c>
      <c r="B44" s="791"/>
      <c r="C44" s="791"/>
      <c r="D44" s="788"/>
      <c r="E44" s="788"/>
      <c r="F44" s="795">
        <v>1200</v>
      </c>
      <c r="G44" s="669"/>
      <c r="H44" s="670"/>
      <c r="I44" s="671"/>
      <c r="J44" s="671"/>
    </row>
    <row r="45" spans="1:10">
      <c r="A45" s="790" t="s">
        <v>125</v>
      </c>
      <c r="B45" s="791"/>
      <c r="C45" s="791"/>
      <c r="D45" s="788"/>
      <c r="E45" s="788"/>
      <c r="F45" s="796">
        <f>F44*D43</f>
        <v>1452960</v>
      </c>
      <c r="G45" s="669"/>
      <c r="H45" s="670"/>
      <c r="I45" s="671"/>
      <c r="J45" s="671"/>
    </row>
    <row r="46" spans="1:10">
      <c r="A46" s="790" t="s">
        <v>126</v>
      </c>
      <c r="B46" s="791"/>
      <c r="C46" s="791"/>
      <c r="D46" s="788"/>
      <c r="E46" s="788"/>
      <c r="F46" s="796">
        <f>F45*F48</f>
        <v>232473.60000000001</v>
      </c>
      <c r="G46" s="669"/>
      <c r="H46" s="670"/>
      <c r="I46" s="671"/>
      <c r="J46" s="671"/>
    </row>
    <row r="47" spans="1:10">
      <c r="A47" s="790" t="s">
        <v>127</v>
      </c>
      <c r="B47" s="791"/>
      <c r="C47" s="791"/>
      <c r="D47" s="788"/>
      <c r="E47" s="788"/>
      <c r="F47" s="797">
        <f>F46/D41</f>
        <v>384</v>
      </c>
      <c r="G47" s="669"/>
      <c r="H47" s="670"/>
      <c r="I47" s="671"/>
      <c r="J47" s="671"/>
    </row>
    <row r="48" spans="1:10">
      <c r="A48" s="790"/>
      <c r="B48" s="791"/>
      <c r="C48" s="791"/>
      <c r="D48" s="788"/>
      <c r="E48" s="2864" t="s">
        <v>138</v>
      </c>
      <c r="F48" s="2866">
        <v>0.16</v>
      </c>
      <c r="G48" s="669"/>
      <c r="H48" s="670"/>
      <c r="I48" s="671"/>
      <c r="J48" s="671"/>
    </row>
    <row r="49" spans="1:10" ht="23.25" customHeight="1" thickBot="1">
      <c r="A49" s="798"/>
      <c r="B49" s="799"/>
      <c r="C49" s="799"/>
      <c r="D49" s="800"/>
      <c r="E49" s="2865"/>
      <c r="F49" s="2867"/>
      <c r="G49" s="669"/>
      <c r="H49" s="670"/>
      <c r="I49" s="671"/>
      <c r="J49" s="671"/>
    </row>
    <row r="50" spans="1:10" ht="23.25" customHeight="1" thickBot="1">
      <c r="A50" s="801"/>
      <c r="B50" s="671"/>
      <c r="C50" s="671"/>
      <c r="D50" s="683"/>
      <c r="E50" s="802"/>
      <c r="F50" s="803"/>
      <c r="G50" s="669"/>
      <c r="H50" s="670"/>
      <c r="I50" s="671"/>
      <c r="J50" s="671"/>
    </row>
    <row r="51" spans="1:10" ht="18.75" customHeight="1" thickBot="1">
      <c r="A51" s="2868" t="s">
        <v>776</v>
      </c>
      <c r="B51" s="2869"/>
      <c r="C51" s="2869"/>
      <c r="D51" s="2869"/>
      <c r="E51" s="2869"/>
      <c r="F51" s="2870"/>
      <c r="G51" s="712" t="s">
        <v>771</v>
      </c>
      <c r="H51" s="804">
        <f>+H14</f>
        <v>1.22</v>
      </c>
      <c r="I51" s="804">
        <f>+I14</f>
        <v>0</v>
      </c>
      <c r="J51" s="805" t="s">
        <v>777</v>
      </c>
    </row>
    <row r="52" spans="1:10" ht="15.75" customHeight="1">
      <c r="A52" s="806" t="str">
        <f>+A5</f>
        <v>TERRENO (Según Alìcuota)</v>
      </c>
      <c r="B52" s="807" t="e">
        <f>+B5</f>
        <v>#REF!</v>
      </c>
      <c r="C52" s="716" t="e">
        <f>+C5</f>
        <v>#REF!</v>
      </c>
      <c r="D52" s="688" t="e">
        <f>+C52*B52</f>
        <v>#REF!</v>
      </c>
      <c r="E52" s="717"/>
      <c r="F52" s="808"/>
      <c r="G52" s="719" t="s">
        <v>772</v>
      </c>
      <c r="H52" s="809">
        <f>+H15</f>
        <v>1.1000000000000001</v>
      </c>
      <c r="I52" s="809">
        <f>+I15</f>
        <v>0</v>
      </c>
      <c r="J52" s="805" t="s">
        <v>778</v>
      </c>
    </row>
    <row r="53" spans="1:10" ht="15.75" customHeight="1">
      <c r="A53" s="810" t="str">
        <f>+A6</f>
        <v>DEPARTAMENTO 5</v>
      </c>
      <c r="B53" s="807">
        <f t="shared" ref="B53" si="3">+B6</f>
        <v>138.28</v>
      </c>
      <c r="C53" s="721">
        <f>+H61</f>
        <v>872.30000000000007</v>
      </c>
      <c r="D53" s="688">
        <f t="shared" ref="D53" si="4">+C53*B53</f>
        <v>120621.64400000001</v>
      </c>
      <c r="E53" s="696" t="e">
        <f>F53/B53</f>
        <v>#REF!</v>
      </c>
      <c r="F53" s="811" t="e">
        <f>D53+J6</f>
        <v>#REF!</v>
      </c>
      <c r="G53" s="671"/>
      <c r="H53" s="671"/>
      <c r="I53" s="671"/>
      <c r="J53" s="812"/>
    </row>
    <row r="54" spans="1:10" ht="15.75" customHeight="1">
      <c r="A54" s="810"/>
      <c r="B54" s="807"/>
      <c r="C54" s="721"/>
      <c r="D54" s="688"/>
      <c r="E54" s="696"/>
      <c r="F54" s="811"/>
      <c r="G54" s="725" t="s">
        <v>106</v>
      </c>
      <c r="H54" s="726">
        <v>1</v>
      </c>
      <c r="I54" s="726">
        <v>1</v>
      </c>
      <c r="J54" s="683"/>
    </row>
    <row r="55" spans="1:10" ht="15.75" customHeight="1">
      <c r="A55" s="810"/>
      <c r="B55" s="807"/>
      <c r="C55" s="721"/>
      <c r="D55" s="688"/>
      <c r="E55" s="696"/>
      <c r="F55" s="811"/>
      <c r="H55" s="727" t="s">
        <v>619</v>
      </c>
      <c r="I55" s="727" t="s">
        <v>619</v>
      </c>
      <c r="J55" s="683"/>
    </row>
    <row r="56" spans="1:10" ht="15.75" customHeight="1">
      <c r="A56" s="810"/>
      <c r="B56" s="807"/>
      <c r="C56" s="721"/>
      <c r="D56" s="688"/>
      <c r="E56" s="696"/>
      <c r="F56" s="811"/>
      <c r="J56" s="683"/>
    </row>
    <row r="57" spans="1:10">
      <c r="A57" s="810"/>
      <c r="B57" s="807"/>
      <c r="C57" s="721"/>
      <c r="D57" s="688"/>
      <c r="E57" s="696"/>
      <c r="F57" s="811"/>
      <c r="G57" s="728" t="s">
        <v>107</v>
      </c>
      <c r="H57" s="729">
        <f>+H20</f>
        <v>1</v>
      </c>
      <c r="I57" s="729">
        <v>1</v>
      </c>
      <c r="J57" s="683"/>
    </row>
    <row r="58" spans="1:10">
      <c r="A58" s="810"/>
      <c r="B58" s="696"/>
      <c r="C58" s="724"/>
      <c r="D58" s="696"/>
      <c r="E58" s="696"/>
      <c r="F58" s="811"/>
      <c r="G58" s="728" t="s">
        <v>108</v>
      </c>
      <c r="H58" s="730">
        <f>+H21</f>
        <v>1</v>
      </c>
      <c r="I58" s="730">
        <f>+I21</f>
        <v>0</v>
      </c>
      <c r="J58" s="683"/>
    </row>
    <row r="59" spans="1:10">
      <c r="A59" s="810"/>
      <c r="B59" s="752"/>
      <c r="C59" s="813"/>
      <c r="D59" s="752"/>
      <c r="E59" s="752"/>
      <c r="F59" s="814"/>
      <c r="G59" s="734" t="s">
        <v>110</v>
      </c>
      <c r="H59" s="735">
        <f>+H57*H58</f>
        <v>1</v>
      </c>
      <c r="I59" s="735">
        <f>+I57*I58</f>
        <v>0</v>
      </c>
      <c r="J59" s="683"/>
    </row>
    <row r="60" spans="1:10" ht="14.25" customHeight="1" thickBot="1">
      <c r="A60" s="2871" t="s">
        <v>109</v>
      </c>
      <c r="B60" s="2872"/>
      <c r="C60" s="2872"/>
      <c r="D60" s="815" t="e">
        <f>SUM(D52:D58)</f>
        <v>#REF!</v>
      </c>
      <c r="E60" s="816"/>
      <c r="F60" s="817" t="e">
        <f>SUM(F53:F58)</f>
        <v>#REF!</v>
      </c>
      <c r="G60" s="671"/>
      <c r="H60" s="671"/>
      <c r="I60" s="683"/>
      <c r="J60" s="683"/>
    </row>
    <row r="61" spans="1:10" ht="14.25" customHeight="1">
      <c r="A61" s="818"/>
      <c r="B61" s="818"/>
      <c r="C61" s="818"/>
      <c r="D61" s="819"/>
      <c r="E61" s="820"/>
      <c r="F61" s="819"/>
      <c r="G61" s="741" t="s">
        <v>111</v>
      </c>
      <c r="H61" s="742">
        <f>((C6*H51)*H52)*H54*H59</f>
        <v>872.30000000000007</v>
      </c>
      <c r="I61" s="743">
        <f>C6*I51*I52*I54*I59</f>
        <v>0</v>
      </c>
      <c r="J61" s="683"/>
    </row>
    <row r="62" spans="1:10" ht="14.25" customHeight="1">
      <c r="A62" s="818"/>
      <c r="B62" s="818"/>
      <c r="C62" s="818"/>
      <c r="D62" s="819"/>
      <c r="E62" s="820"/>
      <c r="F62" s="819"/>
      <c r="G62" s="2848" t="s">
        <v>133</v>
      </c>
      <c r="H62" s="2849"/>
      <c r="I62" s="2850"/>
      <c r="J62" s="745"/>
    </row>
    <row r="63" spans="1:10" ht="14.25" customHeight="1">
      <c r="A63" s="818"/>
      <c r="B63" s="818"/>
      <c r="C63" s="818"/>
      <c r="D63" s="819"/>
      <c r="E63" s="820"/>
      <c r="F63" s="819"/>
      <c r="G63" s="821" t="e">
        <f>+D60/B53</f>
        <v>#REF!</v>
      </c>
      <c r="H63" s="747"/>
      <c r="I63" s="683"/>
      <c r="J63" s="683"/>
    </row>
    <row r="64" spans="1:10" ht="14.25" customHeight="1">
      <c r="A64" s="818"/>
      <c r="B64" s="818"/>
      <c r="C64" s="818"/>
      <c r="D64" s="819"/>
      <c r="E64" s="820"/>
      <c r="F64" s="819"/>
      <c r="G64" s="822" t="s">
        <v>134</v>
      </c>
      <c r="H64" s="747"/>
      <c r="I64" s="683"/>
      <c r="J64" s="683"/>
    </row>
    <row r="65" spans="1:10">
      <c r="A65" s="823"/>
      <c r="B65" s="824"/>
      <c r="C65" s="824"/>
      <c r="D65" s="825"/>
      <c r="E65" s="826"/>
      <c r="F65" s="825"/>
    </row>
    <row r="66" spans="1:10">
      <c r="A66" s="827" t="s">
        <v>689</v>
      </c>
      <c r="B66" s="2846" t="s">
        <v>14</v>
      </c>
      <c r="C66" s="2846"/>
      <c r="D66" s="2846"/>
      <c r="E66" s="828" t="s">
        <v>691</v>
      </c>
      <c r="F66" s="828" t="s">
        <v>692</v>
      </c>
      <c r="G66" s="829" t="s">
        <v>779</v>
      </c>
      <c r="H66" s="2846"/>
      <c r="I66" s="2846"/>
      <c r="J66" s="2873"/>
    </row>
    <row r="67" spans="1:10">
      <c r="A67" s="830" t="s">
        <v>812</v>
      </c>
      <c r="B67" s="2847" t="s">
        <v>794</v>
      </c>
      <c r="C67" s="2847"/>
      <c r="D67" s="2847"/>
      <c r="E67" s="831">
        <v>97</v>
      </c>
      <c r="F67" s="832">
        <v>80000</v>
      </c>
      <c r="G67" s="833">
        <f t="shared" ref="G67:G68" si="5">F67/E67</f>
        <v>824.74226804123714</v>
      </c>
      <c r="H67" s="2874" t="s">
        <v>811</v>
      </c>
      <c r="I67" s="2875"/>
      <c r="J67" s="2876"/>
    </row>
    <row r="68" spans="1:10" ht="12.75" customHeight="1">
      <c r="A68" s="830" t="s">
        <v>812</v>
      </c>
      <c r="B68" s="2847" t="s">
        <v>794</v>
      </c>
      <c r="C68" s="2847"/>
      <c r="D68" s="2847"/>
      <c r="E68" s="831">
        <v>91</v>
      </c>
      <c r="F68" s="832">
        <v>86000</v>
      </c>
      <c r="G68" s="833">
        <f t="shared" si="5"/>
        <v>945.05494505494505</v>
      </c>
      <c r="H68" s="2874" t="s">
        <v>813</v>
      </c>
      <c r="I68" s="2875"/>
      <c r="J68" s="2876"/>
    </row>
    <row r="69" spans="1:10" ht="12.75" customHeight="1">
      <c r="A69" s="830" t="s">
        <v>812</v>
      </c>
      <c r="B69" s="2847" t="s">
        <v>794</v>
      </c>
      <c r="C69" s="2847"/>
      <c r="D69" s="2847"/>
      <c r="E69" s="835">
        <v>138</v>
      </c>
      <c r="F69" s="836">
        <v>126000</v>
      </c>
      <c r="G69" s="833">
        <f>F69/E69</f>
        <v>913.04347826086962</v>
      </c>
      <c r="H69" s="2874" t="s">
        <v>814</v>
      </c>
      <c r="I69" s="2875"/>
      <c r="J69" s="2876"/>
    </row>
    <row r="70" spans="1:10" ht="12.75" customHeight="1">
      <c r="A70" s="830" t="s">
        <v>812</v>
      </c>
      <c r="B70" s="2847" t="s">
        <v>794</v>
      </c>
      <c r="C70" s="2847"/>
      <c r="D70" s="2847"/>
      <c r="E70" s="837">
        <v>73</v>
      </c>
      <c r="F70" s="838">
        <v>90000</v>
      </c>
      <c r="G70" s="833">
        <f t="shared" ref="G70:G73" si="6">F70/E70</f>
        <v>1232.8767123287671</v>
      </c>
      <c r="H70" s="2874" t="s">
        <v>815</v>
      </c>
      <c r="I70" s="2875"/>
      <c r="J70" s="2876"/>
    </row>
    <row r="71" spans="1:10" ht="12.75" customHeight="1">
      <c r="A71" s="834" t="s">
        <v>324</v>
      </c>
      <c r="B71" s="2847" t="s">
        <v>817</v>
      </c>
      <c r="C71" s="2847"/>
      <c r="D71" s="2847"/>
      <c r="E71" s="837">
        <v>600</v>
      </c>
      <c r="F71" s="838">
        <v>250000</v>
      </c>
      <c r="G71" s="833">
        <f t="shared" si="6"/>
        <v>416.66666666666669</v>
      </c>
      <c r="H71" s="844" t="s">
        <v>816</v>
      </c>
      <c r="I71" s="839"/>
      <c r="J71" s="839"/>
    </row>
    <row r="72" spans="1:10" ht="12.75" customHeight="1">
      <c r="A72" s="834" t="s">
        <v>324</v>
      </c>
      <c r="B72" s="2847" t="s">
        <v>817</v>
      </c>
      <c r="C72" s="2847"/>
      <c r="D72" s="2847"/>
      <c r="E72" s="837">
        <v>280</v>
      </c>
      <c r="F72" s="838">
        <v>115000</v>
      </c>
      <c r="G72" s="833">
        <f>+F72/E72</f>
        <v>410.71428571428572</v>
      </c>
      <c r="H72" s="845" t="s">
        <v>818</v>
      </c>
      <c r="I72" s="840"/>
      <c r="J72" s="840"/>
    </row>
    <row r="73" spans="1:10">
      <c r="A73" s="834" t="s">
        <v>324</v>
      </c>
      <c r="B73" s="2847" t="s">
        <v>817</v>
      </c>
      <c r="C73" s="2847"/>
      <c r="D73" s="2847"/>
      <c r="E73" s="837">
        <v>300</v>
      </c>
      <c r="F73" s="838">
        <v>135000</v>
      </c>
      <c r="G73" s="833">
        <f t="shared" si="6"/>
        <v>450</v>
      </c>
      <c r="H73" s="846" t="s">
        <v>819</v>
      </c>
    </row>
    <row r="74" spans="1:10">
      <c r="A74" s="834"/>
      <c r="B74" s="2835"/>
      <c r="C74" s="2836"/>
      <c r="D74" s="2837"/>
      <c r="E74" s="837"/>
      <c r="F74" s="838"/>
      <c r="G74" s="833"/>
    </row>
  </sheetData>
  <mergeCells count="32">
    <mergeCell ref="H69:J69"/>
    <mergeCell ref="B70:D70"/>
    <mergeCell ref="H70:J70"/>
    <mergeCell ref="B71:D71"/>
    <mergeCell ref="B72:D72"/>
    <mergeCell ref="H66:J66"/>
    <mergeCell ref="B67:D67"/>
    <mergeCell ref="H67:J67"/>
    <mergeCell ref="B68:D68"/>
    <mergeCell ref="H68:J68"/>
    <mergeCell ref="G62:I62"/>
    <mergeCell ref="A22:C22"/>
    <mergeCell ref="A23:C23"/>
    <mergeCell ref="G25:I25"/>
    <mergeCell ref="A31:C31"/>
    <mergeCell ref="A32:B32"/>
    <mergeCell ref="A33:B33"/>
    <mergeCell ref="A40:C40"/>
    <mergeCell ref="E48:E49"/>
    <mergeCell ref="F48:F49"/>
    <mergeCell ref="A51:F51"/>
    <mergeCell ref="A60:C60"/>
    <mergeCell ref="B74:D74"/>
    <mergeCell ref="A14:F14"/>
    <mergeCell ref="A1:F1"/>
    <mergeCell ref="C2:D2"/>
    <mergeCell ref="E2:F2"/>
    <mergeCell ref="A4:F4"/>
    <mergeCell ref="A13:C13"/>
    <mergeCell ref="B66:D66"/>
    <mergeCell ref="B73:D73"/>
    <mergeCell ref="B69:D69"/>
  </mergeCells>
  <hyperlinks>
    <hyperlink ref="H73" r:id="rId1" xr:uid="{00000000-0004-0000-1300-000000000000}"/>
    <hyperlink ref="H72" r:id="rId2" xr:uid="{00000000-0004-0000-1300-000001000000}"/>
    <hyperlink ref="H71" r:id="rId3" xr:uid="{00000000-0004-0000-1300-000002000000}"/>
    <hyperlink ref="H70" r:id="rId4" xr:uid="{00000000-0004-0000-1300-000003000000}"/>
    <hyperlink ref="H69" r:id="rId5" xr:uid="{00000000-0004-0000-1300-000004000000}"/>
    <hyperlink ref="H68" r:id="rId6" xr:uid="{00000000-0004-0000-1300-000005000000}"/>
    <hyperlink ref="H67" r:id="rId7" xr:uid="{00000000-0004-0000-1300-000006000000}"/>
  </hyperlinks>
  <pageMargins left="0.59055118110236227" right="0.70866141732283472" top="0.59055118110236227" bottom="0.59055118110236227" header="0.31496062992125984" footer="0.31496062992125984"/>
  <pageSetup paperSize="9" scale="47" orientation="landscape" r:id="rId8"/>
  <drawing r:id="rId9"/>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L71"/>
  <sheetViews>
    <sheetView topLeftCell="A28" workbookViewId="0">
      <selection activeCell="H10" sqref="H10"/>
    </sheetView>
  </sheetViews>
  <sheetFormatPr baseColWidth="10" defaultColWidth="11.42578125" defaultRowHeight="12.75"/>
  <cols>
    <col min="1" max="1" width="5.5703125" style="256" bestFit="1" customWidth="1"/>
    <col min="2" max="2" width="46" style="256" bestFit="1" customWidth="1"/>
    <col min="3" max="3" width="5.85546875" style="256" bestFit="1" customWidth="1"/>
    <col min="4" max="4" width="10.140625" style="256" bestFit="1" customWidth="1"/>
    <col min="5" max="5" width="11.85546875" style="256" customWidth="1"/>
    <col min="6" max="6" width="11.5703125" style="256" customWidth="1"/>
    <col min="7" max="7" width="13" style="256" customWidth="1"/>
    <col min="8" max="8" width="10" style="256" customWidth="1"/>
    <col min="9" max="16384" width="11.42578125" style="256"/>
  </cols>
  <sheetData>
    <row r="1" spans="1:12">
      <c r="A1" s="252" t="s">
        <v>415</v>
      </c>
      <c r="B1" s="252" t="s">
        <v>416</v>
      </c>
      <c r="C1" s="253" t="s">
        <v>417</v>
      </c>
      <c r="D1" s="254" t="s">
        <v>418</v>
      </c>
      <c r="E1" s="254" t="s">
        <v>419</v>
      </c>
      <c r="F1" s="252" t="s">
        <v>420</v>
      </c>
      <c r="G1" s="255" t="s">
        <v>421</v>
      </c>
      <c r="H1" s="255" t="s">
        <v>104</v>
      </c>
    </row>
    <row r="2" spans="1:12" ht="15">
      <c r="A2" s="252"/>
      <c r="B2" s="257" t="s">
        <v>422</v>
      </c>
      <c r="C2" s="253"/>
      <c r="D2" s="252"/>
      <c r="E2" s="252"/>
      <c r="F2" s="257">
        <f>SUM(F3:F6)</f>
        <v>1300.67</v>
      </c>
      <c r="G2" s="258">
        <f>+H2/F2</f>
        <v>0.58195776023126533</v>
      </c>
      <c r="H2" s="257">
        <f>SUM(H3:H6)</f>
        <v>756.93499999999995</v>
      </c>
      <c r="L2" s="259">
        <v>54149.4</v>
      </c>
    </row>
    <row r="3" spans="1:12" ht="15">
      <c r="A3" s="252"/>
      <c r="B3" s="260" t="s">
        <v>423</v>
      </c>
      <c r="C3" s="253"/>
      <c r="D3" s="252">
        <v>93.91</v>
      </c>
      <c r="E3" s="252">
        <v>1.1000000000000001</v>
      </c>
      <c r="F3" s="261">
        <f t="shared" ref="F3:F6" si="0">D3*E3</f>
        <v>103.301</v>
      </c>
      <c r="G3" s="258">
        <v>1</v>
      </c>
      <c r="H3" s="256">
        <f t="shared" ref="H3:H6" si="1">+G3*F3</f>
        <v>103.301</v>
      </c>
      <c r="L3" s="259"/>
    </row>
    <row r="4" spans="1:12" ht="15">
      <c r="A4" s="252"/>
      <c r="B4" s="260" t="s">
        <v>424</v>
      </c>
      <c r="C4" s="253"/>
      <c r="D4" s="252">
        <v>46.13</v>
      </c>
      <c r="E4" s="252">
        <v>9</v>
      </c>
      <c r="F4" s="261">
        <f t="shared" si="0"/>
        <v>415.17</v>
      </c>
      <c r="G4" s="258">
        <v>1</v>
      </c>
      <c r="H4" s="256">
        <f t="shared" si="1"/>
        <v>415.17</v>
      </c>
      <c r="L4" s="259"/>
    </row>
    <row r="5" spans="1:12" ht="15">
      <c r="A5" s="252"/>
      <c r="B5" s="260" t="s">
        <v>425</v>
      </c>
      <c r="C5" s="253"/>
      <c r="D5" s="252">
        <v>38.4</v>
      </c>
      <c r="E5" s="252">
        <v>6.21</v>
      </c>
      <c r="F5" s="261">
        <f t="shared" si="0"/>
        <v>238.464</v>
      </c>
      <c r="G5" s="258">
        <v>1</v>
      </c>
      <c r="H5" s="256">
        <f t="shared" si="1"/>
        <v>238.464</v>
      </c>
      <c r="L5" s="259"/>
    </row>
    <row r="6" spans="1:12" ht="15">
      <c r="A6" s="252"/>
      <c r="B6" s="260" t="s">
        <v>426</v>
      </c>
      <c r="C6" s="253"/>
      <c r="D6" s="252">
        <v>32.25</v>
      </c>
      <c r="E6" s="252">
        <v>16.86</v>
      </c>
      <c r="F6" s="261">
        <f t="shared" si="0"/>
        <v>543.73500000000001</v>
      </c>
      <c r="G6" s="258">
        <v>0</v>
      </c>
      <c r="H6" s="256">
        <f t="shared" si="1"/>
        <v>0</v>
      </c>
      <c r="L6" s="259"/>
    </row>
    <row r="7" spans="1:12" ht="15">
      <c r="A7" s="252"/>
      <c r="B7" s="257" t="s">
        <v>427</v>
      </c>
      <c r="C7" s="253"/>
      <c r="D7" s="252"/>
      <c r="E7" s="252"/>
      <c r="F7" s="257">
        <f>SUM(F8:F17)</f>
        <v>23338.336600000002</v>
      </c>
      <c r="G7" s="258">
        <f>+H7/F7</f>
        <v>0.11612661375361258</v>
      </c>
      <c r="H7" s="257">
        <f>SUM(H8:H17)</f>
        <v>2710.2020000000002</v>
      </c>
    </row>
    <row r="8" spans="1:12">
      <c r="A8" s="252">
        <v>12</v>
      </c>
      <c r="B8" s="262" t="s">
        <v>428</v>
      </c>
      <c r="C8" s="263" t="s">
        <v>429</v>
      </c>
      <c r="D8" s="264">
        <v>1.25</v>
      </c>
      <c r="E8" s="264">
        <v>105.16</v>
      </c>
      <c r="F8" s="261">
        <f t="shared" ref="F8:F28" si="2">D8*E8</f>
        <v>131.44999999999999</v>
      </c>
      <c r="G8" s="265">
        <v>1</v>
      </c>
      <c r="H8" s="256">
        <f>+G8*F8</f>
        <v>131.44999999999999</v>
      </c>
    </row>
    <row r="9" spans="1:12">
      <c r="A9" s="252"/>
      <c r="B9" s="262" t="s">
        <v>430</v>
      </c>
      <c r="C9" s="263"/>
      <c r="D9" s="264">
        <v>15.85</v>
      </c>
      <c r="E9" s="264">
        <v>200.04</v>
      </c>
      <c r="F9" s="261">
        <f t="shared" si="2"/>
        <v>3170.634</v>
      </c>
      <c r="G9" s="265">
        <v>0.5</v>
      </c>
      <c r="H9" s="256">
        <f t="shared" ref="H9:H17" si="3">+G9*F9</f>
        <v>1585.317</v>
      </c>
    </row>
    <row r="10" spans="1:12">
      <c r="A10" s="252"/>
      <c r="B10" s="266" t="s">
        <v>431</v>
      </c>
      <c r="C10" s="263"/>
      <c r="D10" s="264">
        <v>2.7</v>
      </c>
      <c r="E10" s="264">
        <v>200.04</v>
      </c>
      <c r="F10" s="261">
        <f t="shared" si="2"/>
        <v>540.10800000000006</v>
      </c>
      <c r="G10" s="265">
        <v>0</v>
      </c>
      <c r="H10" s="256">
        <f t="shared" si="3"/>
        <v>0</v>
      </c>
    </row>
    <row r="11" spans="1:12">
      <c r="A11" s="252"/>
      <c r="B11" s="262" t="s">
        <v>432</v>
      </c>
      <c r="C11" s="263"/>
      <c r="D11" s="261">
        <v>8.1300000000000008</v>
      </c>
      <c r="E11" s="264">
        <v>209.51</v>
      </c>
      <c r="F11" s="261">
        <f t="shared" si="2"/>
        <v>1703.3163000000002</v>
      </c>
      <c r="G11" s="265">
        <v>0</v>
      </c>
      <c r="H11" s="256">
        <f t="shared" si="3"/>
        <v>0</v>
      </c>
    </row>
    <row r="12" spans="1:12">
      <c r="A12" s="252"/>
      <c r="B12" s="262" t="s">
        <v>433</v>
      </c>
      <c r="C12" s="263"/>
      <c r="D12" s="261">
        <v>5.61</v>
      </c>
      <c r="E12" s="264">
        <v>215</v>
      </c>
      <c r="F12" s="261">
        <f t="shared" si="2"/>
        <v>1206.1500000000001</v>
      </c>
      <c r="G12" s="265">
        <v>0</v>
      </c>
      <c r="H12" s="256">
        <f t="shared" si="3"/>
        <v>0</v>
      </c>
    </row>
    <row r="13" spans="1:12">
      <c r="A13" s="252">
        <v>13</v>
      </c>
      <c r="B13" s="262" t="s">
        <v>434</v>
      </c>
      <c r="C13" s="263" t="s">
        <v>435</v>
      </c>
      <c r="D13" s="264">
        <v>8.81</v>
      </c>
      <c r="E13" s="264">
        <v>245.48</v>
      </c>
      <c r="F13" s="261">
        <f t="shared" si="2"/>
        <v>2162.6788000000001</v>
      </c>
      <c r="G13" s="265">
        <v>0</v>
      </c>
      <c r="H13" s="256">
        <f t="shared" si="3"/>
        <v>0</v>
      </c>
    </row>
    <row r="14" spans="1:12">
      <c r="A14" s="252"/>
      <c r="B14" s="262" t="s">
        <v>436</v>
      </c>
      <c r="C14" s="263"/>
      <c r="D14" s="264">
        <v>650</v>
      </c>
      <c r="E14" s="264">
        <v>0.54</v>
      </c>
      <c r="F14" s="261">
        <f t="shared" si="2"/>
        <v>351</v>
      </c>
      <c r="G14" s="265">
        <v>0</v>
      </c>
      <c r="H14" s="256">
        <f t="shared" si="3"/>
        <v>0</v>
      </c>
    </row>
    <row r="15" spans="1:12">
      <c r="A15" s="252"/>
      <c r="B15" s="262" t="s">
        <v>437</v>
      </c>
      <c r="C15" s="263"/>
      <c r="D15" s="264">
        <v>3215</v>
      </c>
      <c r="E15" s="264">
        <v>2.06</v>
      </c>
      <c r="F15" s="261">
        <f t="shared" si="2"/>
        <v>6622.9000000000005</v>
      </c>
      <c r="G15" s="265">
        <v>0.15</v>
      </c>
      <c r="H15" s="256">
        <f t="shared" si="3"/>
        <v>993.43500000000006</v>
      </c>
    </row>
    <row r="16" spans="1:12">
      <c r="A16" s="252"/>
      <c r="B16" s="262" t="s">
        <v>438</v>
      </c>
      <c r="C16" s="263"/>
      <c r="D16" s="264">
        <v>1029.1500000000001</v>
      </c>
      <c r="E16" s="264">
        <v>3.93</v>
      </c>
      <c r="F16" s="261">
        <f t="shared" si="2"/>
        <v>4044.5595000000003</v>
      </c>
      <c r="G16" s="265">
        <v>0</v>
      </c>
      <c r="H16" s="256">
        <f t="shared" si="3"/>
        <v>0</v>
      </c>
    </row>
    <row r="17" spans="1:8">
      <c r="A17" s="252"/>
      <c r="B17" s="262" t="s">
        <v>439</v>
      </c>
      <c r="C17" s="263"/>
      <c r="D17" s="264">
        <v>134.5</v>
      </c>
      <c r="E17" s="264">
        <v>25.32</v>
      </c>
      <c r="F17" s="261">
        <f t="shared" si="2"/>
        <v>3405.54</v>
      </c>
      <c r="G17" s="265">
        <v>0</v>
      </c>
      <c r="H17" s="256">
        <f t="shared" si="3"/>
        <v>0</v>
      </c>
    </row>
    <row r="18" spans="1:8" ht="15">
      <c r="A18" s="252"/>
      <c r="B18" s="257" t="s">
        <v>440</v>
      </c>
      <c r="C18" s="253"/>
      <c r="D18" s="252"/>
      <c r="E18" s="252"/>
      <c r="F18" s="257">
        <f>SUM(F19:F28)</f>
        <v>11840.456</v>
      </c>
      <c r="G18" s="258">
        <f>+H18/F18</f>
        <v>0</v>
      </c>
      <c r="H18" s="267">
        <f>SUM(H19:H19)</f>
        <v>0</v>
      </c>
    </row>
    <row r="19" spans="1:8">
      <c r="A19" s="252">
        <v>22</v>
      </c>
      <c r="B19" s="262" t="s">
        <v>441</v>
      </c>
      <c r="C19" s="263" t="s">
        <v>429</v>
      </c>
      <c r="D19" s="264">
        <v>95</v>
      </c>
      <c r="E19" s="264">
        <v>1.1299999999999999</v>
      </c>
      <c r="F19" s="261">
        <f t="shared" si="2"/>
        <v>107.35</v>
      </c>
      <c r="G19" s="265">
        <v>0</v>
      </c>
      <c r="H19" s="256">
        <f t="shared" ref="H19" si="4">+G19*F19</f>
        <v>0</v>
      </c>
    </row>
    <row r="20" spans="1:8">
      <c r="A20" s="252"/>
      <c r="B20" s="262" t="s">
        <v>442</v>
      </c>
      <c r="C20" s="263"/>
      <c r="D20" s="264">
        <v>6.3</v>
      </c>
      <c r="E20" s="264">
        <v>200</v>
      </c>
      <c r="F20" s="261">
        <f t="shared" si="2"/>
        <v>1260</v>
      </c>
      <c r="G20" s="265"/>
    </row>
    <row r="21" spans="1:8">
      <c r="A21" s="252"/>
      <c r="B21" s="262" t="s">
        <v>443</v>
      </c>
      <c r="C21" s="263"/>
      <c r="D21" s="264">
        <v>6</v>
      </c>
      <c r="E21" s="264">
        <v>65.25</v>
      </c>
      <c r="F21" s="261">
        <f t="shared" si="2"/>
        <v>391.5</v>
      </c>
      <c r="G21" s="265"/>
    </row>
    <row r="22" spans="1:8">
      <c r="A22" s="252"/>
      <c r="B22" s="262" t="s">
        <v>444</v>
      </c>
      <c r="C22" s="263"/>
      <c r="D22" s="264">
        <v>201.5</v>
      </c>
      <c r="E22" s="264">
        <v>14.95</v>
      </c>
      <c r="F22" s="261">
        <f t="shared" si="2"/>
        <v>3012.4249999999997</v>
      </c>
      <c r="G22" s="265"/>
    </row>
    <row r="23" spans="1:8">
      <c r="A23" s="252"/>
      <c r="B23" s="262" t="s">
        <v>445</v>
      </c>
      <c r="C23" s="263"/>
      <c r="D23" s="264">
        <v>123</v>
      </c>
      <c r="E23" s="264">
        <v>12.98</v>
      </c>
      <c r="F23" s="261">
        <f t="shared" si="2"/>
        <v>1596.54</v>
      </c>
      <c r="G23" s="265"/>
    </row>
    <row r="24" spans="1:8">
      <c r="A24" s="252"/>
      <c r="B24" s="262" t="s">
        <v>446</v>
      </c>
      <c r="C24" s="263"/>
      <c r="D24" s="264">
        <v>2.36</v>
      </c>
      <c r="E24" s="264">
        <v>310</v>
      </c>
      <c r="F24" s="261">
        <f t="shared" si="2"/>
        <v>731.59999999999991</v>
      </c>
      <c r="G24" s="265"/>
    </row>
    <row r="25" spans="1:8">
      <c r="A25" s="252"/>
      <c r="B25" s="262"/>
      <c r="C25" s="263"/>
      <c r="D25" s="264">
        <v>47.9</v>
      </c>
      <c r="E25" s="264">
        <v>10.79</v>
      </c>
      <c r="F25" s="261">
        <f t="shared" si="2"/>
        <v>516.84099999999989</v>
      </c>
      <c r="G25" s="265"/>
    </row>
    <row r="26" spans="1:8">
      <c r="A26" s="252"/>
      <c r="B26" s="262"/>
      <c r="C26" s="263"/>
      <c r="D26" s="264">
        <v>410</v>
      </c>
      <c r="E26" s="264">
        <v>7.3</v>
      </c>
      <c r="F26" s="261">
        <f t="shared" si="2"/>
        <v>2993</v>
      </c>
      <c r="G26" s="265"/>
    </row>
    <row r="27" spans="1:8">
      <c r="A27" s="252"/>
      <c r="B27" s="262" t="s">
        <v>447</v>
      </c>
      <c r="C27" s="263"/>
      <c r="D27" s="264">
        <v>100</v>
      </c>
      <c r="E27" s="264">
        <v>10.199999999999999</v>
      </c>
      <c r="F27" s="261">
        <f t="shared" si="2"/>
        <v>1019.9999999999999</v>
      </c>
      <c r="G27" s="265"/>
    </row>
    <row r="28" spans="1:8">
      <c r="A28" s="252"/>
      <c r="B28" s="262" t="s">
        <v>448</v>
      </c>
      <c r="C28" s="263"/>
      <c r="D28" s="264">
        <v>3</v>
      </c>
      <c r="E28" s="264">
        <v>70.400000000000006</v>
      </c>
      <c r="F28" s="261">
        <f t="shared" si="2"/>
        <v>211.20000000000002</v>
      </c>
      <c r="G28" s="265"/>
    </row>
    <row r="29" spans="1:8" ht="15">
      <c r="A29" s="252"/>
      <c r="B29" s="257" t="s">
        <v>449</v>
      </c>
      <c r="C29" s="253"/>
      <c r="D29" s="252"/>
      <c r="E29" s="252"/>
      <c r="F29" s="257">
        <f>SUM(F30:F33)</f>
        <v>9001.73</v>
      </c>
      <c r="G29" s="258" t="e">
        <f>+H29/F29</f>
        <v>#REF!</v>
      </c>
      <c r="H29" s="267" t="e">
        <f>+H30+H31+#REF!+#REF!</f>
        <v>#REF!</v>
      </c>
    </row>
    <row r="30" spans="1:8">
      <c r="A30" s="252">
        <v>35</v>
      </c>
      <c r="B30" s="262" t="s">
        <v>450</v>
      </c>
      <c r="C30" s="263" t="s">
        <v>429</v>
      </c>
      <c r="D30" s="264">
        <v>67</v>
      </c>
      <c r="E30" s="264">
        <v>32.69</v>
      </c>
      <c r="F30" s="261">
        <f t="shared" ref="F30:F33" si="5">D30*E30</f>
        <v>2190.23</v>
      </c>
      <c r="G30" s="265">
        <v>0</v>
      </c>
      <c r="H30" s="256">
        <f>+G30*F30</f>
        <v>0</v>
      </c>
    </row>
    <row r="31" spans="1:8">
      <c r="A31" s="252"/>
      <c r="B31" s="262" t="s">
        <v>321</v>
      </c>
      <c r="C31" s="263"/>
      <c r="D31" s="264">
        <v>123</v>
      </c>
      <c r="E31" s="264">
        <v>22.5</v>
      </c>
      <c r="F31" s="261">
        <f t="shared" si="5"/>
        <v>2767.5</v>
      </c>
      <c r="G31" s="265">
        <v>0</v>
      </c>
      <c r="H31" s="256">
        <f>+G31*F31</f>
        <v>0</v>
      </c>
    </row>
    <row r="32" spans="1:8">
      <c r="A32" s="252"/>
      <c r="B32" s="262" t="s">
        <v>451</v>
      </c>
      <c r="C32" s="263"/>
      <c r="D32" s="264">
        <v>80</v>
      </c>
      <c r="E32" s="264">
        <v>17.399999999999999</v>
      </c>
      <c r="F32" s="261">
        <f t="shared" si="5"/>
        <v>1392</v>
      </c>
      <c r="G32" s="265"/>
    </row>
    <row r="33" spans="1:7">
      <c r="A33" s="252"/>
      <c r="B33" s="262" t="s">
        <v>452</v>
      </c>
      <c r="C33" s="263"/>
      <c r="D33" s="264">
        <v>510</v>
      </c>
      <c r="E33" s="264">
        <v>5.2</v>
      </c>
      <c r="F33" s="261">
        <f t="shared" si="5"/>
        <v>2652</v>
      </c>
      <c r="G33" s="265"/>
    </row>
    <row r="34" spans="1:7" ht="15">
      <c r="A34" s="252"/>
      <c r="B34" s="257" t="s">
        <v>453</v>
      </c>
      <c r="C34" s="253"/>
      <c r="D34" s="252"/>
      <c r="E34" s="252"/>
      <c r="F34" s="257">
        <f>SUM(F35:F41)</f>
        <v>10211.11</v>
      </c>
    </row>
    <row r="35" spans="1:7">
      <c r="A35" s="252">
        <v>37</v>
      </c>
      <c r="B35" s="262" t="s">
        <v>454</v>
      </c>
      <c r="C35" s="263" t="s">
        <v>455</v>
      </c>
      <c r="D35" s="264">
        <v>24.8</v>
      </c>
      <c r="E35" s="264">
        <v>78.099999999999994</v>
      </c>
      <c r="F35" s="261">
        <f t="shared" ref="F35:F67" si="6">D35*E35</f>
        <v>1936.8799999999999</v>
      </c>
    </row>
    <row r="36" spans="1:7">
      <c r="A36" s="252"/>
      <c r="B36" s="262" t="s">
        <v>456</v>
      </c>
      <c r="C36" s="263"/>
      <c r="D36" s="264">
        <v>1</v>
      </c>
      <c r="E36" s="264">
        <v>421.83</v>
      </c>
      <c r="F36" s="261">
        <f t="shared" si="6"/>
        <v>421.83</v>
      </c>
    </row>
    <row r="37" spans="1:7">
      <c r="A37" s="252"/>
      <c r="B37" s="262" t="s">
        <v>457</v>
      </c>
      <c r="C37" s="263"/>
      <c r="D37" s="264">
        <v>8</v>
      </c>
      <c r="E37" s="264">
        <v>254.5</v>
      </c>
      <c r="F37" s="261">
        <f t="shared" si="6"/>
        <v>2036</v>
      </c>
    </row>
    <row r="38" spans="1:7">
      <c r="A38" s="252"/>
      <c r="B38" s="262" t="s">
        <v>458</v>
      </c>
      <c r="C38" s="263"/>
      <c r="D38" s="264">
        <v>4</v>
      </c>
      <c r="E38" s="264">
        <v>202.85</v>
      </c>
      <c r="F38" s="261">
        <f t="shared" si="6"/>
        <v>811.4</v>
      </c>
    </row>
    <row r="39" spans="1:7">
      <c r="A39" s="252"/>
      <c r="B39" s="262" t="s">
        <v>459</v>
      </c>
      <c r="C39" s="263"/>
      <c r="D39" s="264">
        <v>1</v>
      </c>
      <c r="E39" s="264">
        <v>550</v>
      </c>
      <c r="F39" s="261">
        <f t="shared" si="6"/>
        <v>550</v>
      </c>
    </row>
    <row r="40" spans="1:7">
      <c r="A40" s="252"/>
      <c r="B40" s="262" t="s">
        <v>460</v>
      </c>
      <c r="C40" s="263"/>
      <c r="D40" s="264">
        <v>7.5</v>
      </c>
      <c r="E40" s="264">
        <v>120</v>
      </c>
      <c r="F40" s="261">
        <f t="shared" si="6"/>
        <v>900</v>
      </c>
    </row>
    <row r="41" spans="1:7">
      <c r="A41" s="252"/>
      <c r="B41" s="262" t="s">
        <v>461</v>
      </c>
      <c r="C41" s="263"/>
      <c r="D41" s="264">
        <v>19.75</v>
      </c>
      <c r="E41" s="264">
        <v>180</v>
      </c>
      <c r="F41" s="261">
        <f t="shared" si="6"/>
        <v>3555</v>
      </c>
    </row>
    <row r="42" spans="1:7" ht="15">
      <c r="A42" s="252"/>
      <c r="B42" s="257" t="s">
        <v>462</v>
      </c>
      <c r="C42" s="253"/>
      <c r="D42" s="252"/>
      <c r="E42" s="252"/>
      <c r="F42" s="257">
        <f>SUM(F43:F47)</f>
        <v>849.13</v>
      </c>
    </row>
    <row r="43" spans="1:7">
      <c r="A43" s="252"/>
      <c r="B43" s="262" t="s">
        <v>463</v>
      </c>
      <c r="C43" s="263"/>
      <c r="D43" s="264">
        <v>4</v>
      </c>
      <c r="E43" s="264">
        <v>89.8</v>
      </c>
      <c r="F43" s="261">
        <f t="shared" si="6"/>
        <v>359.2</v>
      </c>
    </row>
    <row r="44" spans="1:7">
      <c r="A44" s="252"/>
      <c r="B44" s="266" t="s">
        <v>464</v>
      </c>
      <c r="C44" s="263"/>
      <c r="D44" s="264">
        <v>4</v>
      </c>
      <c r="E44" s="264">
        <v>56.55</v>
      </c>
      <c r="F44" s="261">
        <f t="shared" si="6"/>
        <v>226.2</v>
      </c>
    </row>
    <row r="45" spans="1:7">
      <c r="A45" s="252"/>
      <c r="B45" s="262" t="s">
        <v>465</v>
      </c>
      <c r="C45" s="263"/>
      <c r="D45" s="264">
        <v>9</v>
      </c>
      <c r="E45" s="264">
        <v>3.19</v>
      </c>
      <c r="F45" s="261">
        <f t="shared" si="6"/>
        <v>28.71</v>
      </c>
    </row>
    <row r="46" spans="1:7">
      <c r="A46" s="252"/>
      <c r="B46" s="262" t="s">
        <v>466</v>
      </c>
      <c r="C46" s="263"/>
      <c r="D46" s="264">
        <v>1</v>
      </c>
      <c r="E46" s="264">
        <v>109.22</v>
      </c>
      <c r="F46" s="261">
        <f t="shared" si="6"/>
        <v>109.22</v>
      </c>
    </row>
    <row r="47" spans="1:7">
      <c r="A47" s="252"/>
      <c r="B47" s="262" t="s">
        <v>467</v>
      </c>
      <c r="C47" s="263"/>
      <c r="D47" s="264">
        <v>4</v>
      </c>
      <c r="E47" s="264">
        <v>31.45</v>
      </c>
      <c r="F47" s="261">
        <f t="shared" si="6"/>
        <v>125.8</v>
      </c>
    </row>
    <row r="48" spans="1:7" ht="15">
      <c r="A48" s="252"/>
      <c r="B48" s="257" t="s">
        <v>468</v>
      </c>
      <c r="C48" s="253"/>
      <c r="D48" s="252"/>
      <c r="E48" s="252"/>
      <c r="F48" s="257">
        <f>SUM(F49:F56)</f>
        <v>1959.0250000000001</v>
      </c>
    </row>
    <row r="49" spans="1:8">
      <c r="A49" s="252"/>
      <c r="B49" s="262" t="s">
        <v>469</v>
      </c>
      <c r="C49" s="263"/>
      <c r="D49" s="264">
        <v>17</v>
      </c>
      <c r="E49" s="264">
        <v>13.35</v>
      </c>
      <c r="F49" s="261">
        <f t="shared" si="6"/>
        <v>226.95</v>
      </c>
    </row>
    <row r="50" spans="1:8">
      <c r="A50" s="252"/>
      <c r="B50" s="262"/>
      <c r="C50" s="263"/>
      <c r="D50" s="264">
        <v>12</v>
      </c>
      <c r="E50" s="264">
        <v>13.79</v>
      </c>
      <c r="F50" s="261">
        <f t="shared" si="6"/>
        <v>165.48</v>
      </c>
    </row>
    <row r="51" spans="1:8">
      <c r="A51" s="252"/>
      <c r="B51" s="262"/>
      <c r="C51" s="263"/>
      <c r="D51" s="264">
        <v>8</v>
      </c>
      <c r="E51" s="264">
        <v>21.01</v>
      </c>
      <c r="F51" s="261">
        <f t="shared" si="6"/>
        <v>168.08</v>
      </c>
    </row>
    <row r="52" spans="1:8">
      <c r="A52" s="252"/>
      <c r="B52" s="262"/>
      <c r="C52" s="263"/>
      <c r="D52" s="264">
        <v>7</v>
      </c>
      <c r="E52" s="264">
        <v>3.28</v>
      </c>
      <c r="F52" s="261">
        <f t="shared" si="6"/>
        <v>22.959999999999997</v>
      </c>
    </row>
    <row r="53" spans="1:8">
      <c r="A53" s="252"/>
      <c r="B53" s="262"/>
      <c r="C53" s="263"/>
      <c r="D53" s="264">
        <v>39</v>
      </c>
      <c r="E53" s="264">
        <v>7.65</v>
      </c>
      <c r="F53" s="261">
        <f t="shared" si="6"/>
        <v>298.35000000000002</v>
      </c>
    </row>
    <row r="54" spans="1:8">
      <c r="A54" s="252"/>
      <c r="B54" s="262"/>
      <c r="C54" s="263"/>
      <c r="D54" s="264">
        <v>16.5</v>
      </c>
      <c r="E54" s="264">
        <v>4.41</v>
      </c>
      <c r="F54" s="261">
        <f t="shared" si="6"/>
        <v>72.765000000000001</v>
      </c>
    </row>
    <row r="55" spans="1:8">
      <c r="A55" s="252"/>
      <c r="B55" s="262"/>
      <c r="C55" s="263"/>
      <c r="D55" s="264">
        <v>26</v>
      </c>
      <c r="E55" s="264">
        <v>5.18</v>
      </c>
      <c r="F55" s="261">
        <f t="shared" si="6"/>
        <v>134.68</v>
      </c>
    </row>
    <row r="56" spans="1:8">
      <c r="A56" s="252"/>
      <c r="B56" s="262" t="s">
        <v>470</v>
      </c>
      <c r="C56" s="263"/>
      <c r="D56" s="264">
        <v>64</v>
      </c>
      <c r="E56" s="264">
        <v>13.59</v>
      </c>
      <c r="F56" s="261">
        <f t="shared" si="6"/>
        <v>869.76</v>
      </c>
      <c r="H56" s="259">
        <f>F42+F48</f>
        <v>2808.1550000000002</v>
      </c>
    </row>
    <row r="57" spans="1:8" ht="15">
      <c r="A57" s="268"/>
      <c r="B57" s="257" t="s">
        <v>471</v>
      </c>
      <c r="C57" s="253"/>
      <c r="D57" s="252"/>
      <c r="E57" s="252"/>
      <c r="F57" s="257">
        <f>SUM(F58:F67)</f>
        <v>6089.7799999999988</v>
      </c>
      <c r="G57" s="258" t="e">
        <f>H57/F57</f>
        <v>#REF!</v>
      </c>
      <c r="H57" s="269" t="e">
        <f>+#REF!+H29+#REF!+H18+#REF!+H7+#REF!+H2</f>
        <v>#REF!</v>
      </c>
    </row>
    <row r="58" spans="1:8">
      <c r="B58" s="266" t="s">
        <v>472</v>
      </c>
      <c r="D58" s="255">
        <v>23</v>
      </c>
      <c r="E58" s="255">
        <v>49.56</v>
      </c>
      <c r="F58" s="261">
        <f t="shared" si="6"/>
        <v>1139.8800000000001</v>
      </c>
    </row>
    <row r="59" spans="1:8">
      <c r="B59" s="266" t="s">
        <v>473</v>
      </c>
      <c r="D59" s="255">
        <v>16</v>
      </c>
      <c r="E59" s="255">
        <v>55.64</v>
      </c>
      <c r="F59" s="261">
        <f t="shared" si="6"/>
        <v>890.24</v>
      </c>
    </row>
    <row r="60" spans="1:8">
      <c r="B60" s="266" t="s">
        <v>474</v>
      </c>
      <c r="D60" s="255">
        <v>30</v>
      </c>
      <c r="E60" s="255">
        <v>42.94</v>
      </c>
      <c r="F60" s="261">
        <f t="shared" si="6"/>
        <v>1288.1999999999998</v>
      </c>
    </row>
    <row r="61" spans="1:8">
      <c r="B61" s="266" t="s">
        <v>475</v>
      </c>
      <c r="D61" s="255">
        <v>40</v>
      </c>
      <c r="E61" s="255">
        <v>34.200000000000003</v>
      </c>
      <c r="F61" s="261">
        <f t="shared" si="6"/>
        <v>1368</v>
      </c>
    </row>
    <row r="62" spans="1:8">
      <c r="B62" s="266"/>
      <c r="D62" s="255">
        <v>28</v>
      </c>
      <c r="E62" s="255">
        <v>2.66</v>
      </c>
      <c r="F62" s="261">
        <f t="shared" si="6"/>
        <v>74.48</v>
      </c>
    </row>
    <row r="63" spans="1:8">
      <c r="B63" s="266"/>
      <c r="D63" s="255">
        <v>2</v>
      </c>
      <c r="E63" s="255">
        <v>113.74</v>
      </c>
      <c r="F63" s="261">
        <f t="shared" si="6"/>
        <v>227.48</v>
      </c>
    </row>
    <row r="64" spans="1:8">
      <c r="B64" s="266"/>
      <c r="D64" s="255">
        <v>5</v>
      </c>
      <c r="E64" s="255">
        <v>62.51</v>
      </c>
      <c r="F64" s="261">
        <f t="shared" si="6"/>
        <v>312.55</v>
      </c>
    </row>
    <row r="65" spans="2:8">
      <c r="B65" s="266"/>
      <c r="D65" s="255">
        <v>100</v>
      </c>
      <c r="E65" s="255">
        <v>1.58</v>
      </c>
      <c r="F65" s="261">
        <f t="shared" si="6"/>
        <v>158</v>
      </c>
    </row>
    <row r="66" spans="2:8">
      <c r="B66" s="266" t="s">
        <v>476</v>
      </c>
      <c r="D66" s="255">
        <v>100</v>
      </c>
      <c r="E66" s="255">
        <v>2.5299999999999998</v>
      </c>
      <c r="F66" s="261">
        <f t="shared" si="6"/>
        <v>252.99999999999997</v>
      </c>
    </row>
    <row r="67" spans="2:8">
      <c r="B67" s="266" t="s">
        <v>477</v>
      </c>
      <c r="D67" s="255">
        <v>5</v>
      </c>
      <c r="E67" s="255">
        <v>75.59</v>
      </c>
      <c r="F67" s="261">
        <f t="shared" si="6"/>
        <v>377.95000000000005</v>
      </c>
    </row>
    <row r="68" spans="2:8">
      <c r="E68" s="270" t="s">
        <v>478</v>
      </c>
      <c r="F68" s="271">
        <f>+F2+F7+F18+F29+F34+F42+F48+F57</f>
        <v>64590.237599999993</v>
      </c>
    </row>
    <row r="70" spans="2:8">
      <c r="D70" s="256" t="s">
        <v>479</v>
      </c>
      <c r="E70" s="256">
        <v>112.61</v>
      </c>
      <c r="F70" s="259">
        <f>F68/E70</f>
        <v>573.57461681911013</v>
      </c>
      <c r="G70" s="256">
        <v>136.51</v>
      </c>
      <c r="H70" s="272">
        <f>F57/G70</f>
        <v>44.610504724928568</v>
      </c>
    </row>
    <row r="71" spans="2:8">
      <c r="D71" s="256" t="s">
        <v>480</v>
      </c>
      <c r="E71" s="256">
        <v>122.3</v>
      </c>
      <c r="F71" s="272">
        <f>F68/E71</f>
        <v>528.1294979558462</v>
      </c>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pageSetUpPr fitToPage="1"/>
  </sheetPr>
  <dimension ref="A1:BX960"/>
  <sheetViews>
    <sheetView view="pageBreakPreview" zoomScale="115" zoomScaleSheetLayoutView="115" workbookViewId="0">
      <selection activeCell="L12" sqref="L12"/>
    </sheetView>
  </sheetViews>
  <sheetFormatPr baseColWidth="10" defaultRowHeight="12.75"/>
  <cols>
    <col min="1" max="1" width="1.7109375" customWidth="1"/>
    <col min="2" max="2" width="2.42578125" customWidth="1"/>
    <col min="3" max="3" width="3.28515625" customWidth="1"/>
    <col min="4" max="4" width="2" customWidth="1"/>
    <col min="5" max="5" width="3.28515625" style="108" customWidth="1"/>
    <col min="6" max="6" width="1.7109375" customWidth="1"/>
    <col min="7" max="7" width="3.28515625" style="108" customWidth="1"/>
    <col min="8" max="8" width="1.5703125" customWidth="1"/>
    <col min="9" max="9" width="44.7109375" style="52" customWidth="1"/>
    <col min="10" max="10" width="48" style="52" customWidth="1"/>
    <col min="11" max="11" width="1.7109375" style="49" customWidth="1"/>
  </cols>
  <sheetData>
    <row r="1" spans="1:10" ht="9" customHeight="1">
      <c r="A1" s="49"/>
      <c r="B1" s="49"/>
      <c r="C1" s="49"/>
      <c r="D1" s="49"/>
      <c r="E1" s="107"/>
      <c r="F1" s="49"/>
      <c r="G1" s="107"/>
      <c r="H1" s="49"/>
      <c r="I1" s="50"/>
      <c r="J1" s="50"/>
    </row>
    <row r="2" spans="1:10">
      <c r="A2" s="49"/>
      <c r="B2" s="2877" t="s">
        <v>143</v>
      </c>
      <c r="C2" s="2877"/>
      <c r="D2" s="2877"/>
      <c r="E2" s="2877"/>
      <c r="F2" s="2877"/>
      <c r="G2" s="2877"/>
      <c r="H2" s="2877"/>
      <c r="I2" s="2877"/>
      <c r="J2" s="2877"/>
    </row>
    <row r="3" spans="1:10">
      <c r="A3" s="49"/>
    </row>
    <row r="4" spans="1:10">
      <c r="A4" s="49"/>
      <c r="B4" s="51"/>
      <c r="C4" s="51"/>
      <c r="D4" s="51"/>
      <c r="E4" s="106"/>
      <c r="F4" s="51"/>
      <c r="G4" s="106"/>
      <c r="H4" s="51"/>
      <c r="I4" s="51"/>
      <c r="J4" s="51"/>
    </row>
    <row r="5" spans="1:10">
      <c r="A5" s="49"/>
      <c r="B5" s="2879" t="s">
        <v>172</v>
      </c>
      <c r="C5" s="2879"/>
      <c r="D5" s="2879"/>
      <c r="E5" s="2879"/>
      <c r="F5" s="2879"/>
      <c r="G5" s="2879"/>
      <c r="H5" s="2879"/>
      <c r="I5" s="2879"/>
      <c r="J5" s="51"/>
    </row>
    <row r="6" spans="1:10" ht="15" customHeight="1">
      <c r="A6" s="49"/>
      <c r="B6" s="2880" t="e">
        <f>#REF!</f>
        <v>#REF!</v>
      </c>
      <c r="C6" s="2880"/>
      <c r="D6" s="2880"/>
      <c r="E6" s="2880"/>
      <c r="F6" s="2880"/>
      <c r="G6" s="2880"/>
      <c r="H6" s="2880"/>
      <c r="I6" s="2880"/>
      <c r="J6" s="2880"/>
    </row>
    <row r="7" spans="1:10" ht="20.25" customHeight="1">
      <c r="A7" s="49"/>
      <c r="B7" s="61" t="e">
        <f>+#REF!</f>
        <v>#REF!</v>
      </c>
      <c r="C7" s="61"/>
      <c r="D7" s="61"/>
      <c r="E7" s="109"/>
      <c r="F7" s="61"/>
      <c r="G7" s="109"/>
      <c r="H7" s="61"/>
      <c r="I7" s="61"/>
      <c r="J7" s="62"/>
    </row>
    <row r="8" spans="1:10">
      <c r="A8" s="49"/>
      <c r="B8" s="49"/>
      <c r="C8" s="49"/>
      <c r="D8" s="49"/>
      <c r="E8" s="107"/>
      <c r="F8" s="49"/>
      <c r="G8" s="107"/>
      <c r="H8" s="49"/>
      <c r="I8" s="50"/>
      <c r="J8" s="50"/>
    </row>
    <row r="9" spans="1:10">
      <c r="A9" s="49"/>
      <c r="B9" s="53" t="s">
        <v>144</v>
      </c>
      <c r="C9" s="53"/>
      <c r="D9" s="53"/>
      <c r="E9" s="107"/>
      <c r="F9" s="53"/>
      <c r="G9" s="107"/>
      <c r="H9" s="53"/>
      <c r="I9" s="53"/>
      <c r="J9" s="53"/>
    </row>
    <row r="10" spans="1:10">
      <c r="A10" s="49"/>
      <c r="B10" s="49"/>
      <c r="C10" s="49"/>
      <c r="D10" s="49"/>
      <c r="E10" s="107"/>
      <c r="F10" s="49"/>
      <c r="G10" s="107"/>
      <c r="H10" s="49"/>
      <c r="I10" s="50"/>
      <c r="J10" s="50"/>
    </row>
    <row r="11" spans="1:10">
      <c r="A11" s="49"/>
      <c r="B11" s="49"/>
      <c r="C11" s="49" t="s">
        <v>145</v>
      </c>
      <c r="D11" s="49"/>
      <c r="E11" s="107" t="s">
        <v>146</v>
      </c>
      <c r="F11" s="49"/>
      <c r="G11" s="107" t="s">
        <v>147</v>
      </c>
      <c r="H11" s="49"/>
      <c r="I11" s="50"/>
      <c r="J11" s="50"/>
    </row>
    <row r="12" spans="1:10">
      <c r="A12" s="49"/>
      <c r="B12" s="49"/>
      <c r="C12" s="49"/>
      <c r="D12" s="49"/>
      <c r="E12" s="107"/>
      <c r="F12" s="49"/>
      <c r="G12" s="107"/>
      <c r="H12" s="49"/>
      <c r="I12" s="50"/>
      <c r="J12" s="50"/>
    </row>
    <row r="13" spans="1:10">
      <c r="A13" s="49"/>
      <c r="B13" s="49"/>
      <c r="C13" s="54"/>
      <c r="D13" s="49"/>
      <c r="E13" s="110" t="s">
        <v>168</v>
      </c>
      <c r="F13" s="49"/>
      <c r="G13" s="110"/>
      <c r="H13" s="49"/>
      <c r="I13" s="2878" t="s">
        <v>148</v>
      </c>
      <c r="J13" s="2878"/>
    </row>
    <row r="14" spans="1:10">
      <c r="A14" s="49"/>
      <c r="B14" s="49"/>
      <c r="C14" s="49"/>
      <c r="D14" s="49"/>
      <c r="E14" s="107"/>
      <c r="F14" s="49"/>
      <c r="G14" s="107"/>
      <c r="H14" s="49"/>
      <c r="I14" s="50"/>
      <c r="J14" s="50"/>
    </row>
    <row r="15" spans="1:10">
      <c r="A15" s="49"/>
      <c r="B15" s="49"/>
      <c r="C15" s="54"/>
      <c r="D15" s="49"/>
      <c r="E15" s="110" t="s">
        <v>168</v>
      </c>
      <c r="F15" s="49"/>
      <c r="G15" s="57"/>
      <c r="H15" s="49"/>
      <c r="I15" s="2878" t="s">
        <v>149</v>
      </c>
      <c r="J15" s="2878"/>
    </row>
    <row r="16" spans="1:10">
      <c r="A16" s="49"/>
      <c r="B16" s="49"/>
      <c r="C16" s="49"/>
      <c r="D16" s="49"/>
      <c r="E16" s="107"/>
      <c r="F16" s="49"/>
      <c r="G16" s="107"/>
      <c r="H16" s="49"/>
      <c r="I16" s="50"/>
      <c r="J16" s="50"/>
    </row>
    <row r="17" spans="1:10">
      <c r="A17" s="49"/>
      <c r="B17" s="49"/>
      <c r="C17" s="54" t="s">
        <v>51</v>
      </c>
      <c r="D17" s="49"/>
      <c r="E17" s="110" t="s">
        <v>168</v>
      </c>
      <c r="F17" s="49"/>
      <c r="G17" s="110"/>
      <c r="H17" s="49"/>
      <c r="I17" s="2878" t="s">
        <v>150</v>
      </c>
      <c r="J17" s="2878"/>
    </row>
    <row r="18" spans="1:10">
      <c r="A18" s="49"/>
      <c r="B18" s="49"/>
      <c r="C18" s="49"/>
      <c r="D18" s="49"/>
      <c r="E18" s="107"/>
      <c r="F18" s="49"/>
      <c r="G18" s="107"/>
      <c r="H18" s="49"/>
      <c r="I18" s="50"/>
      <c r="J18" s="50"/>
    </row>
    <row r="19" spans="1:10">
      <c r="A19" s="49"/>
      <c r="B19" s="49"/>
      <c r="C19" s="54"/>
      <c r="D19" s="49"/>
      <c r="E19" s="110" t="s">
        <v>168</v>
      </c>
      <c r="F19" s="49"/>
      <c r="G19" s="110"/>
      <c r="H19" s="49"/>
      <c r="I19" s="2878" t="s">
        <v>151</v>
      </c>
      <c r="J19" s="2878"/>
    </row>
    <row r="20" spans="1:10">
      <c r="A20" s="49"/>
      <c r="B20" s="49"/>
      <c r="C20" s="49"/>
      <c r="D20" s="49"/>
      <c r="E20" s="107"/>
      <c r="F20" s="49"/>
      <c r="G20" s="107"/>
      <c r="H20" s="49"/>
      <c r="I20" s="50"/>
      <c r="J20" s="50"/>
    </row>
    <row r="21" spans="1:10" ht="42.75" customHeight="1">
      <c r="A21" s="49"/>
      <c r="B21" s="2882" t="s">
        <v>152</v>
      </c>
      <c r="C21" s="2882"/>
      <c r="D21" s="2882"/>
      <c r="E21" s="2882"/>
      <c r="F21" s="2882"/>
      <c r="G21" s="2882"/>
      <c r="H21" s="2882"/>
      <c r="I21" s="2882"/>
      <c r="J21" s="2882"/>
    </row>
    <row r="22" spans="1:10">
      <c r="A22" s="49"/>
      <c r="B22" s="49"/>
      <c r="C22" s="49"/>
      <c r="D22" s="49"/>
      <c r="E22" s="107"/>
      <c r="F22" s="49"/>
      <c r="G22" s="107"/>
      <c r="H22" s="49"/>
      <c r="I22" s="50"/>
      <c r="J22" s="50"/>
    </row>
    <row r="23" spans="1:10">
      <c r="A23" s="49"/>
      <c r="B23" s="49" t="s">
        <v>153</v>
      </c>
      <c r="C23" s="49"/>
      <c r="D23" s="49"/>
      <c r="E23" s="107"/>
      <c r="F23" s="49"/>
      <c r="G23" s="107"/>
      <c r="H23" s="49"/>
      <c r="I23" s="50"/>
      <c r="J23" s="50"/>
    </row>
    <row r="24" spans="1:10">
      <c r="A24" s="49"/>
      <c r="B24" s="49"/>
      <c r="C24" s="49"/>
      <c r="D24" s="49"/>
      <c r="E24" s="107"/>
      <c r="F24" s="49"/>
      <c r="G24" s="107"/>
      <c r="H24" s="49"/>
      <c r="I24" s="50"/>
      <c r="J24" s="50"/>
    </row>
    <row r="25" spans="1:10">
      <c r="A25" s="49"/>
      <c r="B25" s="49"/>
      <c r="C25" s="49" t="s">
        <v>145</v>
      </c>
      <c r="D25" s="49"/>
      <c r="E25" s="107" t="s">
        <v>146</v>
      </c>
      <c r="F25" s="49"/>
      <c r="G25" s="107" t="s">
        <v>147</v>
      </c>
      <c r="H25" s="49"/>
      <c r="I25" s="50"/>
      <c r="J25" s="50"/>
    </row>
    <row r="26" spans="1:10">
      <c r="A26" s="49"/>
      <c r="B26" s="49"/>
      <c r="C26" s="49"/>
      <c r="D26" s="49"/>
      <c r="E26" s="107"/>
      <c r="F26" s="49"/>
      <c r="G26" s="107"/>
      <c r="H26" s="49"/>
      <c r="I26" s="50"/>
      <c r="J26" s="50"/>
    </row>
    <row r="27" spans="1:10" ht="12.75" customHeight="1">
      <c r="A27" s="49"/>
      <c r="B27" s="49"/>
      <c r="C27" s="54"/>
      <c r="D27" s="49"/>
      <c r="E27" s="110" t="s">
        <v>168</v>
      </c>
      <c r="F27" s="49"/>
      <c r="G27" s="110"/>
      <c r="H27" s="49"/>
      <c r="I27" s="2878" t="s">
        <v>154</v>
      </c>
      <c r="J27" s="2878"/>
    </row>
    <row r="28" spans="1:10">
      <c r="A28" s="49"/>
      <c r="B28" s="49"/>
      <c r="C28" s="49"/>
      <c r="D28" s="49"/>
      <c r="E28" s="107"/>
      <c r="F28" s="49"/>
      <c r="G28" s="107"/>
      <c r="H28" s="49"/>
      <c r="I28" s="55"/>
      <c r="J28" s="56"/>
    </row>
    <row r="29" spans="1:10">
      <c r="A29" s="49"/>
      <c r="B29" s="49"/>
      <c r="C29" s="54"/>
      <c r="D29" s="49"/>
      <c r="E29" s="110" t="s">
        <v>168</v>
      </c>
      <c r="F29" s="49"/>
      <c r="G29" s="110"/>
      <c r="H29" s="49"/>
      <c r="I29" s="2878" t="s">
        <v>155</v>
      </c>
      <c r="J29" s="2878"/>
    </row>
    <row r="30" spans="1:10">
      <c r="A30" s="49"/>
      <c r="B30" s="49"/>
      <c r="C30" s="49"/>
      <c r="D30" s="49"/>
      <c r="E30" s="107"/>
      <c r="F30" s="49"/>
      <c r="G30" s="107"/>
      <c r="H30" s="49"/>
      <c r="I30" s="50"/>
      <c r="J30" s="50"/>
    </row>
    <row r="31" spans="1:10" ht="12.75" customHeight="1">
      <c r="A31" s="49"/>
      <c r="B31" s="49"/>
      <c r="C31" s="54"/>
      <c r="D31" s="49"/>
      <c r="E31" s="110" t="s">
        <v>168</v>
      </c>
      <c r="F31" s="49"/>
      <c r="G31" s="110"/>
      <c r="H31" s="49"/>
      <c r="I31" s="2878" t="s">
        <v>156</v>
      </c>
      <c r="J31" s="2878"/>
    </row>
    <row r="32" spans="1:10">
      <c r="A32" s="49"/>
      <c r="B32" s="49"/>
      <c r="C32" s="49"/>
      <c r="D32" s="49"/>
      <c r="E32" s="107"/>
      <c r="F32" s="49"/>
      <c r="G32" s="107"/>
      <c r="H32" s="49"/>
      <c r="I32" s="50"/>
      <c r="J32" s="50"/>
    </row>
    <row r="33" spans="1:10" ht="12.75" customHeight="1">
      <c r="A33" s="49"/>
      <c r="B33" s="49"/>
      <c r="C33" s="54"/>
      <c r="D33" s="49"/>
      <c r="E33" s="110" t="s">
        <v>168</v>
      </c>
      <c r="F33" s="49"/>
      <c r="G33" s="112"/>
      <c r="H33" s="49"/>
      <c r="I33" s="2878" t="s">
        <v>157</v>
      </c>
      <c r="J33" s="2878"/>
    </row>
    <row r="34" spans="1:10">
      <c r="A34" s="49"/>
      <c r="B34" s="49"/>
      <c r="C34" s="49"/>
      <c r="D34" s="49"/>
      <c r="E34" s="107"/>
      <c r="F34" s="49"/>
      <c r="G34" s="107"/>
      <c r="H34" s="49"/>
      <c r="I34" s="50"/>
      <c r="J34" s="50"/>
    </row>
    <row r="35" spans="1:10">
      <c r="A35" s="49"/>
      <c r="B35" s="49"/>
      <c r="C35" s="49"/>
      <c r="D35" s="49"/>
      <c r="E35" s="107"/>
      <c r="F35" s="49"/>
      <c r="G35" s="107"/>
      <c r="H35" s="49"/>
      <c r="I35" s="50"/>
      <c r="J35" s="50"/>
    </row>
    <row r="36" spans="1:10">
      <c r="A36" s="49"/>
      <c r="B36" s="49" t="s">
        <v>158</v>
      </c>
      <c r="C36" s="49"/>
      <c r="D36" s="49"/>
      <c r="E36" s="107"/>
      <c r="F36" s="49"/>
      <c r="G36" s="107"/>
      <c r="H36" s="49"/>
      <c r="I36" s="50"/>
      <c r="J36" s="50"/>
    </row>
    <row r="37" spans="1:10">
      <c r="A37" s="49"/>
      <c r="B37" s="49"/>
      <c r="C37" s="49"/>
      <c r="D37" s="49"/>
      <c r="E37" s="107"/>
      <c r="F37" s="49"/>
      <c r="G37" s="107"/>
      <c r="H37" s="49"/>
      <c r="I37" s="50"/>
      <c r="J37" s="50"/>
    </row>
    <row r="38" spans="1:10">
      <c r="A38" s="49"/>
      <c r="B38" s="49"/>
      <c r="C38" s="49" t="s">
        <v>145</v>
      </c>
      <c r="D38" s="49"/>
      <c r="E38" s="107" t="s">
        <v>146</v>
      </c>
      <c r="F38" s="49"/>
      <c r="G38" s="107" t="s">
        <v>147</v>
      </c>
      <c r="H38" s="49"/>
      <c r="I38" s="50"/>
      <c r="J38" s="50"/>
    </row>
    <row r="39" spans="1:10">
      <c r="A39" s="49"/>
      <c r="B39" s="49"/>
      <c r="C39" s="49"/>
      <c r="D39" s="49"/>
      <c r="E39" s="107"/>
      <c r="F39" s="49"/>
      <c r="G39" s="107"/>
      <c r="H39" s="49"/>
      <c r="I39" s="50"/>
      <c r="J39" s="50"/>
    </row>
    <row r="40" spans="1:10" ht="12.75" customHeight="1">
      <c r="A40" s="49"/>
      <c r="B40" s="49"/>
      <c r="C40" s="54"/>
      <c r="D40" s="49"/>
      <c r="E40" s="110" t="s">
        <v>168</v>
      </c>
      <c r="F40" s="49"/>
      <c r="G40" s="110"/>
      <c r="H40" s="49"/>
      <c r="I40" s="2881" t="s">
        <v>159</v>
      </c>
      <c r="J40" s="2881"/>
    </row>
    <row r="41" spans="1:10">
      <c r="A41" s="49"/>
      <c r="B41" s="49"/>
      <c r="C41" s="49"/>
      <c r="D41" s="49"/>
      <c r="E41" s="107"/>
      <c r="F41" s="49"/>
      <c r="G41" s="107"/>
      <c r="H41" s="49"/>
      <c r="I41" s="2881"/>
      <c r="J41" s="2881"/>
    </row>
    <row r="42" spans="1:10">
      <c r="A42" s="49"/>
      <c r="B42" s="49"/>
      <c r="C42" s="49"/>
      <c r="D42" s="49"/>
      <c r="E42" s="107"/>
      <c r="F42" s="49"/>
      <c r="G42" s="107"/>
      <c r="H42" s="49"/>
      <c r="I42" s="50"/>
      <c r="J42" s="50"/>
    </row>
    <row r="43" spans="1:10">
      <c r="A43" s="49"/>
      <c r="B43" s="49"/>
      <c r="C43" s="54"/>
      <c r="D43" s="49"/>
      <c r="E43" s="110" t="s">
        <v>168</v>
      </c>
      <c r="F43" s="49"/>
      <c r="G43" s="110"/>
      <c r="H43" s="49"/>
      <c r="I43" s="2878" t="s">
        <v>160</v>
      </c>
      <c r="J43" s="2878"/>
    </row>
    <row r="44" spans="1:10">
      <c r="A44" s="49"/>
      <c r="B44" s="49"/>
      <c r="C44" s="49"/>
      <c r="D44" s="49"/>
      <c r="E44" s="107"/>
      <c r="F44" s="49"/>
      <c r="G44" s="107"/>
      <c r="H44" s="49"/>
      <c r="I44" s="50"/>
      <c r="J44" s="50"/>
    </row>
    <row r="45" spans="1:10" ht="12.75" customHeight="1">
      <c r="A45" s="49"/>
      <c r="B45" s="49"/>
      <c r="C45" s="54"/>
      <c r="D45" s="49"/>
      <c r="E45" s="110" t="s">
        <v>168</v>
      </c>
      <c r="F45" s="49"/>
      <c r="G45" s="110"/>
      <c r="H45" s="49"/>
      <c r="I45" s="2881" t="s">
        <v>161</v>
      </c>
      <c r="J45" s="2881"/>
    </row>
    <row r="46" spans="1:10" ht="12.75" customHeight="1">
      <c r="A46" s="49"/>
      <c r="B46" s="49"/>
      <c r="C46" s="49"/>
      <c r="D46" s="49"/>
      <c r="E46" s="107"/>
      <c r="F46" s="49"/>
      <c r="G46" s="107"/>
      <c r="H46" s="49"/>
      <c r="I46" s="2881"/>
      <c r="J46" s="2881"/>
    </row>
    <row r="47" spans="1:10">
      <c r="A47" s="49"/>
      <c r="B47" s="49"/>
      <c r="C47" s="49"/>
      <c r="D47" s="49"/>
      <c r="E47" s="107"/>
      <c r="F47" s="49"/>
      <c r="G47" s="107"/>
      <c r="H47" s="49"/>
      <c r="I47" s="50"/>
      <c r="J47" s="50"/>
    </row>
    <row r="48" spans="1:10" ht="12.75" customHeight="1">
      <c r="A48" s="49"/>
      <c r="B48" s="49"/>
      <c r="C48" s="54"/>
      <c r="D48" s="49"/>
      <c r="E48" s="110"/>
      <c r="F48" s="49"/>
      <c r="G48" s="112" t="s">
        <v>168</v>
      </c>
      <c r="H48" s="49"/>
      <c r="I48" s="2881" t="s">
        <v>162</v>
      </c>
      <c r="J48" s="2881"/>
    </row>
    <row r="49" spans="1:10" ht="12.75" customHeight="1">
      <c r="A49" s="49"/>
      <c r="B49" s="49"/>
      <c r="C49" s="49"/>
      <c r="D49" s="49"/>
      <c r="E49" s="107"/>
      <c r="F49" s="49"/>
      <c r="G49" s="107"/>
      <c r="H49" s="49"/>
      <c r="I49" s="2881"/>
      <c r="J49" s="2881"/>
    </row>
    <row r="50" spans="1:10" ht="12.75" customHeight="1">
      <c r="A50" s="49"/>
      <c r="B50" s="49"/>
      <c r="C50" s="49"/>
      <c r="D50" s="49"/>
      <c r="E50" s="107"/>
      <c r="F50" s="49"/>
      <c r="G50" s="107"/>
      <c r="H50" s="49"/>
      <c r="I50" s="2881"/>
      <c r="J50" s="2881"/>
    </row>
    <row r="51" spans="1:10">
      <c r="A51" s="49"/>
      <c r="B51" s="49"/>
      <c r="C51" s="49"/>
      <c r="D51" s="49"/>
      <c r="E51" s="107"/>
      <c r="F51" s="49"/>
      <c r="G51" s="107"/>
      <c r="H51" s="49"/>
      <c r="I51" s="50"/>
      <c r="J51" s="50"/>
    </row>
    <row r="52" spans="1:10">
      <c r="A52" s="49"/>
      <c r="B52" s="49"/>
      <c r="C52" s="49"/>
      <c r="D52" s="49"/>
      <c r="E52" s="107"/>
      <c r="F52" s="49"/>
      <c r="G52" s="107"/>
      <c r="H52" s="49"/>
      <c r="I52" s="50"/>
      <c r="J52" s="50"/>
    </row>
    <row r="53" spans="1:10">
      <c r="A53" s="49"/>
      <c r="B53" s="49" t="s">
        <v>163</v>
      </c>
      <c r="C53" s="49"/>
      <c r="D53" s="49"/>
      <c r="E53" s="107"/>
      <c r="F53" s="49"/>
      <c r="G53" s="107"/>
      <c r="H53" s="49"/>
      <c r="I53" s="50"/>
      <c r="J53" s="50"/>
    </row>
    <row r="54" spans="1:10">
      <c r="A54" s="49"/>
      <c r="B54" s="49"/>
      <c r="C54" s="49"/>
      <c r="D54" s="49"/>
      <c r="E54" s="107"/>
      <c r="F54" s="49"/>
      <c r="G54" s="107"/>
      <c r="H54" s="49"/>
      <c r="I54" s="50"/>
      <c r="J54" s="50"/>
    </row>
    <row r="55" spans="1:10">
      <c r="A55" s="49"/>
      <c r="B55" s="49"/>
      <c r="C55" s="49" t="s">
        <v>145</v>
      </c>
      <c r="D55" s="49"/>
      <c r="E55" s="107" t="s">
        <v>146</v>
      </c>
      <c r="F55" s="49"/>
      <c r="G55" s="107" t="s">
        <v>147</v>
      </c>
      <c r="H55" s="49"/>
      <c r="I55" s="50"/>
      <c r="J55" s="50"/>
    </row>
    <row r="56" spans="1:10">
      <c r="A56" s="49"/>
      <c r="B56" s="49"/>
      <c r="C56" s="49"/>
      <c r="D56" s="49"/>
      <c r="E56" s="107"/>
      <c r="F56" s="49"/>
      <c r="G56" s="107"/>
      <c r="H56" s="49"/>
      <c r="I56" s="50"/>
      <c r="J56" s="50"/>
    </row>
    <row r="57" spans="1:10" ht="12.75" customHeight="1">
      <c r="A57" s="49"/>
      <c r="B57" s="49"/>
      <c r="C57" s="54"/>
      <c r="D57" s="49"/>
      <c r="E57" s="111" t="s">
        <v>168</v>
      </c>
      <c r="F57" s="49"/>
      <c r="G57" s="110"/>
      <c r="H57" s="49"/>
      <c r="I57" s="2878" t="s">
        <v>164</v>
      </c>
      <c r="J57" s="2878"/>
    </row>
    <row r="58" spans="1:10" ht="12.75" customHeight="1">
      <c r="A58" s="49"/>
      <c r="B58" s="49"/>
      <c r="C58" s="49"/>
      <c r="D58" s="49"/>
      <c r="E58" s="107"/>
      <c r="F58" s="49"/>
      <c r="G58" s="107"/>
      <c r="H58" s="49"/>
      <c r="I58" s="53"/>
      <c r="J58" s="53"/>
    </row>
    <row r="59" spans="1:10">
      <c r="A59" s="49"/>
      <c r="B59" s="49"/>
      <c r="C59" s="54"/>
      <c r="D59" s="49"/>
      <c r="E59" s="110"/>
      <c r="F59" s="49"/>
      <c r="G59" s="110" t="s">
        <v>168</v>
      </c>
      <c r="H59" s="49"/>
      <c r="I59" s="2878" t="s">
        <v>165</v>
      </c>
      <c r="J59" s="2878"/>
    </row>
    <row r="60" spans="1:10" ht="12.75" customHeight="1">
      <c r="A60" s="49"/>
      <c r="B60" s="49"/>
      <c r="C60" s="49"/>
      <c r="D60" s="49"/>
      <c r="E60" s="107"/>
      <c r="F60" s="49"/>
      <c r="G60" s="107"/>
      <c r="H60" s="49"/>
      <c r="I60" s="50"/>
      <c r="J60" s="50"/>
    </row>
    <row r="61" spans="1:10" ht="12.75" customHeight="1">
      <c r="A61" s="49"/>
      <c r="B61" s="49"/>
      <c r="C61" s="58"/>
      <c r="D61" s="49"/>
      <c r="E61" s="111" t="s">
        <v>168</v>
      </c>
      <c r="F61" s="49"/>
      <c r="G61" s="112"/>
      <c r="H61" s="49"/>
      <c r="I61" s="2881" t="s">
        <v>166</v>
      </c>
      <c r="J61" s="2881"/>
    </row>
    <row r="62" spans="1:10" ht="12.75" customHeight="1">
      <c r="A62" s="49"/>
      <c r="B62" s="49"/>
      <c r="C62" s="49"/>
      <c r="D62" s="49"/>
      <c r="E62" s="107"/>
      <c r="F62" s="49"/>
      <c r="G62" s="107"/>
      <c r="H62" s="49"/>
      <c r="I62" s="2881"/>
      <c r="J62" s="2881"/>
    </row>
    <row r="63" spans="1:10" ht="12.75" customHeight="1">
      <c r="A63" s="49"/>
      <c r="B63" s="49"/>
      <c r="C63" s="49"/>
      <c r="D63" s="49"/>
      <c r="E63" s="107"/>
      <c r="F63" s="49"/>
      <c r="G63" s="107"/>
      <c r="H63" s="49"/>
      <c r="I63" s="2881"/>
      <c r="J63" s="2881"/>
    </row>
    <row r="64" spans="1:10" ht="5.25" customHeight="1">
      <c r="A64" s="49"/>
      <c r="B64" s="49"/>
      <c r="C64" s="49"/>
      <c r="D64" s="49"/>
      <c r="E64" s="107"/>
      <c r="F64" s="49"/>
      <c r="G64" s="107"/>
      <c r="H64" s="49"/>
      <c r="I64" s="50"/>
      <c r="J64" s="50"/>
    </row>
    <row r="65" spans="1:76" ht="12.75" customHeight="1">
      <c r="A65" s="49"/>
      <c r="B65" s="49"/>
      <c r="C65" s="54"/>
      <c r="D65" s="49"/>
      <c r="E65" s="110"/>
      <c r="F65" s="49"/>
      <c r="G65" s="110" t="s">
        <v>168</v>
      </c>
      <c r="H65" s="49"/>
      <c r="I65" s="2878" t="s">
        <v>167</v>
      </c>
      <c r="J65" s="2878"/>
    </row>
    <row r="66" spans="1:76">
      <c r="A66" s="49"/>
      <c r="B66" s="49"/>
      <c r="C66" s="49"/>
      <c r="D66" s="49"/>
      <c r="E66" s="107"/>
      <c r="F66" s="49"/>
      <c r="G66" s="107"/>
      <c r="H66" s="49"/>
      <c r="I66" s="55"/>
      <c r="J66" s="56"/>
    </row>
    <row r="67" spans="1:76">
      <c r="A67" s="49"/>
      <c r="B67" s="49"/>
      <c r="C67" s="49"/>
      <c r="D67" s="49"/>
      <c r="E67" s="107"/>
      <c r="F67" s="49"/>
      <c r="G67" s="107"/>
      <c r="H67" s="49"/>
      <c r="I67" s="56"/>
      <c r="J67" s="56"/>
    </row>
    <row r="68" spans="1:76">
      <c r="A68" s="49"/>
      <c r="B68" s="49"/>
      <c r="C68" s="49"/>
      <c r="D68" s="49"/>
      <c r="E68" s="107"/>
      <c r="F68" s="49"/>
      <c r="G68" s="107"/>
      <c r="H68" s="49"/>
      <c r="I68" s="56"/>
      <c r="J68" s="56"/>
    </row>
    <row r="69" spans="1:76">
      <c r="A69" s="49"/>
      <c r="B69" s="49"/>
      <c r="C69" s="49"/>
      <c r="D69" s="49"/>
      <c r="E69" s="107"/>
      <c r="F69" s="49"/>
      <c r="G69" s="107"/>
      <c r="H69" s="49"/>
      <c r="I69" s="56"/>
      <c r="J69" s="56"/>
    </row>
    <row r="70" spans="1:76" ht="14.25">
      <c r="A70" s="49"/>
      <c r="B70" s="49"/>
      <c r="C70" s="49"/>
      <c r="D70" s="49"/>
      <c r="E70" s="107"/>
      <c r="F70" s="213" t="s">
        <v>22</v>
      </c>
      <c r="G70" s="107"/>
      <c r="H70" s="49"/>
      <c r="I70" s="214" t="e">
        <f>+#REF!</f>
        <v>#REF!</v>
      </c>
      <c r="J70" s="211"/>
      <c r="K70" s="211"/>
      <c r="L70" s="211"/>
      <c r="M70" s="211"/>
      <c r="N70" s="211"/>
      <c r="O70" s="211"/>
      <c r="P70" s="211"/>
      <c r="Q70" s="211"/>
      <c r="R70" s="211"/>
      <c r="S70" s="211"/>
      <c r="T70" s="211"/>
      <c r="U70" s="211"/>
      <c r="V70" s="211"/>
      <c r="W70" s="211"/>
      <c r="X70" s="211"/>
      <c r="Y70" s="211"/>
      <c r="Z70" s="211"/>
      <c r="AA70" s="211"/>
      <c r="AB70" s="211"/>
      <c r="AC70" s="211"/>
      <c r="AD70" s="211"/>
      <c r="AE70" s="211"/>
      <c r="AF70" s="211"/>
      <c r="AG70" s="211"/>
      <c r="AH70" s="211"/>
      <c r="AI70" s="211"/>
      <c r="AJ70" s="211"/>
      <c r="AK70" s="211"/>
      <c r="AL70" s="211"/>
      <c r="AM70" s="211"/>
      <c r="AN70" s="211"/>
      <c r="AO70" s="211"/>
      <c r="AP70" s="211"/>
      <c r="AQ70" s="211"/>
      <c r="AR70" s="211"/>
      <c r="AS70" s="211"/>
      <c r="AT70" s="211"/>
      <c r="AU70" s="211"/>
      <c r="AV70" s="211"/>
      <c r="AW70" s="211"/>
      <c r="AX70" s="211"/>
      <c r="AY70" s="211"/>
      <c r="AZ70" s="211"/>
      <c r="BA70" s="211"/>
      <c r="BB70" s="211"/>
      <c r="BC70" s="211"/>
      <c r="BD70" s="211"/>
      <c r="BE70" s="211"/>
      <c r="BF70" s="211"/>
      <c r="BG70" s="211"/>
      <c r="BH70" s="211"/>
      <c r="BI70" s="211"/>
      <c r="BJ70" s="211"/>
      <c r="BK70" s="211"/>
      <c r="BL70" s="211"/>
      <c r="BM70" s="211"/>
      <c r="BN70" s="211"/>
      <c r="BO70" s="211"/>
      <c r="BP70" s="211"/>
      <c r="BQ70" s="211"/>
      <c r="BR70" s="211"/>
      <c r="BS70" s="211"/>
      <c r="BT70" s="211"/>
      <c r="BU70" s="211"/>
      <c r="BV70" s="211"/>
      <c r="BW70" s="211"/>
      <c r="BX70" s="211"/>
    </row>
    <row r="71" spans="1:76">
      <c r="A71" s="49"/>
      <c r="B71" s="49"/>
      <c r="C71" s="49"/>
      <c r="D71" s="49"/>
      <c r="E71" s="107"/>
      <c r="F71" s="49"/>
      <c r="G71" s="107"/>
      <c r="H71" s="49"/>
      <c r="J71" s="56"/>
    </row>
    <row r="72" spans="1:76">
      <c r="A72" s="49"/>
      <c r="B72" s="49"/>
      <c r="C72" s="49"/>
      <c r="D72" s="49"/>
      <c r="E72" s="107"/>
      <c r="F72" s="49" t="s">
        <v>23</v>
      </c>
      <c r="G72" s="107"/>
      <c r="H72" s="49"/>
      <c r="I72" s="56"/>
      <c r="J72" s="59"/>
    </row>
    <row r="73" spans="1:76">
      <c r="A73" s="49"/>
      <c r="B73" s="49"/>
      <c r="C73" s="49"/>
      <c r="D73" s="49"/>
      <c r="E73" s="107"/>
      <c r="F73" s="49"/>
      <c r="G73" s="107"/>
      <c r="H73" s="49"/>
      <c r="J73" s="56"/>
    </row>
    <row r="74" spans="1:76">
      <c r="A74" s="49"/>
      <c r="B74" s="49"/>
      <c r="C74" s="49"/>
      <c r="D74" s="49"/>
      <c r="E74" s="107"/>
      <c r="F74" s="49"/>
      <c r="G74" s="107"/>
      <c r="H74" s="49"/>
      <c r="I74" s="50"/>
      <c r="J74" s="50"/>
    </row>
    <row r="75" spans="1:76">
      <c r="A75" s="49"/>
      <c r="B75" s="49"/>
      <c r="C75" s="49"/>
      <c r="D75" s="49"/>
      <c r="E75" s="107"/>
      <c r="F75" s="49"/>
      <c r="G75" s="107"/>
      <c r="H75" s="49"/>
      <c r="I75" s="50"/>
      <c r="J75" s="50"/>
    </row>
    <row r="76" spans="1:76">
      <c r="A76" s="49"/>
      <c r="B76" s="49"/>
      <c r="C76" s="49"/>
      <c r="D76" s="49"/>
      <c r="E76" s="107"/>
      <c r="F76" s="49"/>
      <c r="G76" s="107"/>
      <c r="H76" s="49"/>
      <c r="I76" s="50"/>
      <c r="J76" s="50"/>
    </row>
    <row r="77" spans="1:76">
      <c r="A77" s="49"/>
      <c r="B77" s="49"/>
      <c r="C77" s="49"/>
      <c r="D77" s="49"/>
      <c r="E77" s="107"/>
      <c r="F77" s="49"/>
      <c r="G77" s="107"/>
      <c r="H77" s="49"/>
      <c r="I77" s="50"/>
      <c r="J77" s="50"/>
    </row>
    <row r="78" spans="1:76">
      <c r="A78" s="49"/>
      <c r="B78" s="49"/>
      <c r="C78" s="49"/>
      <c r="D78" s="49"/>
      <c r="E78" s="107"/>
      <c r="F78" s="49"/>
      <c r="G78" s="107"/>
      <c r="H78" s="49"/>
      <c r="I78" s="50"/>
      <c r="J78" s="50"/>
    </row>
    <row r="79" spans="1:76">
      <c r="A79" s="49"/>
      <c r="B79" s="49"/>
      <c r="C79" s="49"/>
      <c r="D79" s="49"/>
      <c r="E79" s="107"/>
      <c r="F79" s="49"/>
      <c r="G79" s="107"/>
      <c r="H79" s="49"/>
      <c r="I79" s="50"/>
      <c r="J79" s="50"/>
    </row>
    <row r="80" spans="1:76">
      <c r="A80" s="49"/>
      <c r="B80" s="49"/>
      <c r="C80" s="49"/>
      <c r="D80" s="49"/>
      <c r="E80" s="107"/>
      <c r="F80" s="49"/>
      <c r="G80" s="107"/>
      <c r="H80" s="49"/>
      <c r="I80" s="50"/>
      <c r="J80" s="50"/>
    </row>
    <row r="81" spans="1:10">
      <c r="A81" s="49"/>
      <c r="B81" s="49"/>
      <c r="C81" s="49"/>
      <c r="D81" s="49"/>
      <c r="E81" s="107"/>
      <c r="F81" s="49"/>
      <c r="G81" s="107"/>
      <c r="H81" s="49"/>
      <c r="I81" s="50"/>
      <c r="J81" s="50"/>
    </row>
    <row r="82" spans="1:10">
      <c r="A82" s="49"/>
      <c r="B82" s="49"/>
      <c r="C82" s="49"/>
      <c r="D82" s="49"/>
      <c r="E82" s="107"/>
      <c r="F82" s="49"/>
      <c r="G82" s="107"/>
      <c r="H82" s="49"/>
      <c r="I82" s="50"/>
      <c r="J82" s="50"/>
    </row>
    <row r="83" spans="1:10">
      <c r="A83" s="49"/>
      <c r="B83" s="49"/>
      <c r="C83" s="49"/>
      <c r="D83" s="49"/>
      <c r="E83" s="107"/>
      <c r="F83" s="49"/>
      <c r="G83" s="107"/>
      <c r="H83" s="49"/>
      <c r="I83" s="50"/>
      <c r="J83" s="50"/>
    </row>
    <row r="84" spans="1:10">
      <c r="A84" s="49"/>
      <c r="B84" s="49"/>
      <c r="C84" s="49"/>
      <c r="D84" s="49"/>
      <c r="E84" s="107"/>
      <c r="F84" s="49"/>
      <c r="G84" s="107"/>
      <c r="H84" s="49"/>
      <c r="I84" s="50"/>
      <c r="J84" s="50"/>
    </row>
    <row r="85" spans="1:10">
      <c r="A85" s="49"/>
      <c r="B85" s="49"/>
      <c r="C85" s="49"/>
      <c r="D85" s="49"/>
      <c r="E85" s="107"/>
      <c r="F85" s="49"/>
      <c r="G85" s="107"/>
      <c r="H85" s="49"/>
      <c r="I85" s="50"/>
      <c r="J85" s="50"/>
    </row>
    <row r="86" spans="1:10">
      <c r="A86" s="49"/>
      <c r="B86" s="49"/>
      <c r="C86" s="49"/>
      <c r="D86" s="49"/>
      <c r="E86" s="107"/>
      <c r="F86" s="49"/>
      <c r="G86" s="107"/>
      <c r="H86" s="49"/>
      <c r="I86" s="50"/>
      <c r="J86" s="50"/>
    </row>
    <row r="87" spans="1:10">
      <c r="A87" s="49"/>
      <c r="B87" s="49"/>
      <c r="C87" s="49"/>
      <c r="D87" s="49"/>
      <c r="E87" s="107"/>
      <c r="F87" s="49"/>
      <c r="G87" s="107"/>
      <c r="H87" s="49"/>
      <c r="I87" s="50"/>
      <c r="J87" s="50"/>
    </row>
    <row r="88" spans="1:10">
      <c r="A88" s="49"/>
      <c r="B88" s="49"/>
      <c r="C88" s="49"/>
      <c r="D88" s="49"/>
      <c r="E88" s="107"/>
      <c r="F88" s="49"/>
      <c r="G88" s="107"/>
      <c r="H88" s="49"/>
      <c r="I88" s="50"/>
      <c r="J88" s="50"/>
    </row>
    <row r="89" spans="1:10">
      <c r="A89" s="49"/>
      <c r="B89" s="49"/>
      <c r="C89" s="49"/>
      <c r="D89" s="49"/>
      <c r="E89" s="107"/>
      <c r="F89" s="49"/>
      <c r="G89" s="107"/>
      <c r="H89" s="49"/>
      <c r="I89" s="50"/>
      <c r="J89" s="50"/>
    </row>
    <row r="90" spans="1:10">
      <c r="A90" s="49"/>
      <c r="B90" s="49"/>
      <c r="C90" s="49"/>
      <c r="D90" s="49"/>
      <c r="E90" s="107"/>
      <c r="F90" s="49"/>
      <c r="G90" s="107"/>
      <c r="H90" s="49"/>
      <c r="I90" s="50"/>
      <c r="J90" s="50"/>
    </row>
    <row r="91" spans="1:10">
      <c r="A91" s="49"/>
      <c r="B91" s="49"/>
      <c r="C91" s="49"/>
      <c r="D91" s="49"/>
      <c r="E91" s="107"/>
      <c r="F91" s="49"/>
      <c r="G91" s="107"/>
      <c r="H91" s="49"/>
      <c r="I91" s="50"/>
      <c r="J91" s="50"/>
    </row>
    <row r="92" spans="1:10">
      <c r="A92" s="49"/>
      <c r="B92" s="49"/>
      <c r="C92" s="49"/>
      <c r="D92" s="49"/>
      <c r="E92" s="107"/>
      <c r="F92" s="49"/>
      <c r="G92" s="107"/>
      <c r="H92" s="49"/>
      <c r="I92" s="50"/>
      <c r="J92" s="50"/>
    </row>
    <row r="93" spans="1:10">
      <c r="A93" s="49"/>
      <c r="B93" s="49"/>
      <c r="C93" s="49"/>
      <c r="D93" s="49"/>
      <c r="E93" s="107"/>
      <c r="F93" s="49"/>
      <c r="G93" s="107"/>
      <c r="H93" s="49"/>
      <c r="I93" s="50"/>
      <c r="J93" s="50"/>
    </row>
    <row r="94" spans="1:10">
      <c r="A94" s="49"/>
      <c r="B94" s="49"/>
      <c r="C94" s="49"/>
      <c r="D94" s="49"/>
      <c r="E94" s="107"/>
      <c r="F94" s="49"/>
      <c r="G94" s="107"/>
      <c r="H94" s="49"/>
      <c r="I94" s="50"/>
      <c r="J94" s="50"/>
    </row>
    <row r="95" spans="1:10">
      <c r="B95" s="49"/>
      <c r="C95" s="49"/>
      <c r="D95" s="49"/>
      <c r="E95" s="107"/>
      <c r="F95" s="49"/>
      <c r="G95" s="107"/>
      <c r="H95" s="49"/>
      <c r="I95" s="50"/>
      <c r="J95" s="50"/>
    </row>
    <row r="96" spans="1:10">
      <c r="B96" s="49"/>
      <c r="C96" s="49"/>
      <c r="D96" s="49"/>
      <c r="E96" s="107"/>
      <c r="F96" s="49"/>
      <c r="G96" s="107"/>
      <c r="H96" s="49"/>
      <c r="I96" s="50"/>
      <c r="J96" s="50"/>
    </row>
    <row r="97" spans="2:10">
      <c r="B97" s="49"/>
      <c r="C97" s="49"/>
      <c r="D97" s="49"/>
      <c r="E97" s="107"/>
      <c r="F97" s="49"/>
      <c r="G97" s="107"/>
      <c r="H97" s="49"/>
      <c r="I97" s="50"/>
      <c r="J97" s="50"/>
    </row>
    <row r="98" spans="2:10">
      <c r="B98" s="49"/>
      <c r="C98" s="49"/>
      <c r="D98" s="49"/>
      <c r="E98" s="107"/>
      <c r="F98" s="49"/>
      <c r="G98" s="107"/>
      <c r="H98" s="49"/>
      <c r="I98" s="50"/>
      <c r="J98" s="50"/>
    </row>
    <row r="99" spans="2:10">
      <c r="B99" s="49"/>
      <c r="C99" s="49"/>
      <c r="D99" s="49"/>
      <c r="E99" s="107"/>
      <c r="F99" s="49"/>
      <c r="G99" s="107"/>
      <c r="H99" s="49"/>
      <c r="I99" s="50"/>
      <c r="J99" s="50"/>
    </row>
    <row r="100" spans="2:10">
      <c r="B100" s="49"/>
      <c r="C100" s="49"/>
      <c r="D100" s="49"/>
      <c r="E100" s="107"/>
      <c r="F100" s="49"/>
      <c r="G100" s="107"/>
      <c r="H100" s="49"/>
      <c r="I100" s="50"/>
      <c r="J100" s="50"/>
    </row>
    <row r="101" spans="2:10">
      <c r="B101" s="49"/>
      <c r="C101" s="49"/>
      <c r="D101" s="49"/>
      <c r="E101" s="107"/>
      <c r="F101" s="49"/>
      <c r="G101" s="107"/>
      <c r="H101" s="49"/>
      <c r="I101" s="50"/>
      <c r="J101" s="50"/>
    </row>
    <row r="102" spans="2:10">
      <c r="B102" s="49"/>
      <c r="C102" s="49"/>
      <c r="D102" s="49"/>
      <c r="E102" s="107"/>
      <c r="F102" s="49"/>
      <c r="G102" s="107"/>
      <c r="H102" s="49"/>
      <c r="I102" s="50"/>
      <c r="J102" s="50"/>
    </row>
    <row r="103" spans="2:10">
      <c r="B103" s="49"/>
      <c r="C103" s="49"/>
      <c r="D103" s="49"/>
      <c r="E103" s="107"/>
      <c r="F103" s="49"/>
      <c r="G103" s="107"/>
      <c r="H103" s="49"/>
      <c r="I103" s="50"/>
      <c r="J103" s="50"/>
    </row>
    <row r="104" spans="2:10">
      <c r="B104" s="49"/>
      <c r="C104" s="49"/>
      <c r="D104" s="49"/>
      <c r="E104" s="107"/>
      <c r="F104" s="49"/>
      <c r="G104" s="107"/>
      <c r="H104" s="49"/>
      <c r="I104" s="50"/>
      <c r="J104" s="50"/>
    </row>
    <row r="105" spans="2:10">
      <c r="B105" s="49"/>
      <c r="C105" s="49"/>
      <c r="D105" s="49"/>
      <c r="E105" s="107"/>
      <c r="F105" s="49"/>
      <c r="G105" s="107"/>
      <c r="H105" s="49"/>
      <c r="I105" s="50"/>
      <c r="J105" s="50"/>
    </row>
    <row r="106" spans="2:10">
      <c r="B106" s="49"/>
      <c r="C106" s="49"/>
      <c r="D106" s="49"/>
      <c r="E106" s="107"/>
      <c r="F106" s="49"/>
      <c r="G106" s="107"/>
      <c r="H106" s="49"/>
      <c r="I106" s="50"/>
      <c r="J106" s="50"/>
    </row>
    <row r="107" spans="2:10">
      <c r="B107" s="49"/>
      <c r="C107" s="49"/>
      <c r="D107" s="49"/>
      <c r="E107" s="107"/>
      <c r="F107" s="49"/>
      <c r="G107" s="107"/>
      <c r="H107" s="49"/>
      <c r="I107" s="50"/>
      <c r="J107" s="50"/>
    </row>
    <row r="108" spans="2:10">
      <c r="B108" s="49"/>
      <c r="C108" s="49"/>
      <c r="D108" s="49"/>
      <c r="E108" s="107"/>
      <c r="F108" s="49"/>
      <c r="G108" s="107"/>
      <c r="H108" s="49"/>
      <c r="I108" s="50"/>
      <c r="J108" s="50"/>
    </row>
    <row r="109" spans="2:10">
      <c r="B109" s="49"/>
      <c r="C109" s="49"/>
      <c r="D109" s="49"/>
      <c r="E109" s="107"/>
      <c r="F109" s="49"/>
      <c r="G109" s="107"/>
      <c r="H109" s="49"/>
      <c r="I109" s="50"/>
      <c r="J109" s="50"/>
    </row>
    <row r="110" spans="2:10">
      <c r="B110" s="49"/>
      <c r="C110" s="49"/>
      <c r="D110" s="49"/>
      <c r="E110" s="107"/>
      <c r="F110" s="49"/>
      <c r="G110" s="107"/>
      <c r="H110" s="49"/>
      <c r="I110" s="50"/>
      <c r="J110" s="50"/>
    </row>
    <row r="111" spans="2:10">
      <c r="B111" s="49"/>
      <c r="C111" s="49"/>
      <c r="D111" s="49"/>
      <c r="E111" s="107"/>
      <c r="F111" s="49"/>
      <c r="G111" s="107"/>
      <c r="H111" s="49"/>
      <c r="I111" s="50"/>
      <c r="J111" s="50"/>
    </row>
    <row r="112" spans="2:10">
      <c r="B112" s="49"/>
      <c r="C112" s="49"/>
      <c r="D112" s="49"/>
      <c r="E112" s="107"/>
      <c r="F112" s="49"/>
      <c r="G112" s="107"/>
      <c r="H112" s="49"/>
      <c r="I112" s="50"/>
      <c r="J112" s="50"/>
    </row>
    <row r="113" spans="2:10">
      <c r="B113" s="49"/>
      <c r="C113" s="49"/>
      <c r="D113" s="49"/>
      <c r="E113" s="107"/>
      <c r="F113" s="49"/>
      <c r="G113" s="107"/>
      <c r="H113" s="49"/>
      <c r="I113" s="50"/>
      <c r="J113" s="50"/>
    </row>
    <row r="114" spans="2:10">
      <c r="B114" s="49"/>
      <c r="C114" s="49"/>
      <c r="D114" s="49"/>
      <c r="E114" s="107"/>
      <c r="F114" s="49"/>
      <c r="G114" s="107"/>
      <c r="H114" s="49"/>
      <c r="I114" s="50"/>
      <c r="J114" s="50"/>
    </row>
    <row r="115" spans="2:10">
      <c r="B115" s="49"/>
      <c r="C115" s="49"/>
      <c r="D115" s="49"/>
      <c r="E115" s="107"/>
      <c r="F115" s="49"/>
      <c r="G115" s="107"/>
      <c r="H115" s="49"/>
      <c r="I115" s="50"/>
      <c r="J115" s="50"/>
    </row>
    <row r="116" spans="2:10">
      <c r="B116" s="49"/>
      <c r="C116" s="49"/>
      <c r="D116" s="49"/>
      <c r="E116" s="107"/>
      <c r="F116" s="49"/>
      <c r="G116" s="107"/>
      <c r="H116" s="49"/>
      <c r="I116" s="50"/>
      <c r="J116" s="50"/>
    </row>
    <row r="117" spans="2:10">
      <c r="B117" s="49"/>
      <c r="C117" s="49"/>
      <c r="D117" s="49"/>
      <c r="E117" s="107"/>
      <c r="F117" s="49"/>
      <c r="G117" s="107"/>
      <c r="H117" s="49"/>
      <c r="I117" s="50"/>
      <c r="J117" s="50"/>
    </row>
    <row r="118" spans="2:10">
      <c r="B118" s="49"/>
      <c r="C118" s="49"/>
      <c r="D118" s="49"/>
      <c r="E118" s="107"/>
      <c r="F118" s="49"/>
      <c r="G118" s="107"/>
      <c r="H118" s="49"/>
      <c r="I118" s="50"/>
      <c r="J118" s="50"/>
    </row>
    <row r="119" spans="2:10">
      <c r="B119" s="49"/>
      <c r="C119" s="49"/>
      <c r="D119" s="49"/>
      <c r="E119" s="107"/>
      <c r="F119" s="49"/>
      <c r="G119" s="107"/>
      <c r="H119" s="49"/>
      <c r="I119" s="50"/>
      <c r="J119" s="50"/>
    </row>
    <row r="120" spans="2:10">
      <c r="B120" s="49"/>
      <c r="C120" s="49"/>
      <c r="D120" s="49"/>
      <c r="E120" s="107"/>
      <c r="F120" s="49"/>
      <c r="G120" s="107"/>
      <c r="H120" s="49"/>
      <c r="I120" s="50"/>
      <c r="J120" s="50"/>
    </row>
    <row r="121" spans="2:10">
      <c r="B121" s="49"/>
      <c r="C121" s="49"/>
      <c r="D121" s="49"/>
      <c r="E121" s="107"/>
      <c r="F121" s="49"/>
      <c r="G121" s="107"/>
      <c r="H121" s="49"/>
      <c r="I121" s="50"/>
      <c r="J121" s="50"/>
    </row>
    <row r="122" spans="2:10">
      <c r="B122" s="49"/>
      <c r="C122" s="49"/>
      <c r="D122" s="49"/>
      <c r="E122" s="107"/>
      <c r="F122" s="49"/>
      <c r="G122" s="107"/>
      <c r="H122" s="49"/>
      <c r="I122" s="50"/>
      <c r="J122" s="50"/>
    </row>
    <row r="123" spans="2:10">
      <c r="B123" s="49"/>
      <c r="C123" s="49"/>
      <c r="D123" s="49"/>
      <c r="E123" s="107"/>
      <c r="F123" s="49"/>
      <c r="G123" s="107"/>
      <c r="H123" s="49"/>
      <c r="I123" s="50"/>
      <c r="J123" s="50"/>
    </row>
    <row r="124" spans="2:10">
      <c r="B124" s="49"/>
      <c r="C124" s="49"/>
      <c r="D124" s="49"/>
      <c r="E124" s="107"/>
      <c r="F124" s="49"/>
      <c r="G124" s="107"/>
      <c r="H124" s="49"/>
      <c r="I124" s="50"/>
      <c r="J124" s="50"/>
    </row>
    <row r="125" spans="2:10">
      <c r="B125" s="49"/>
      <c r="C125" s="49"/>
      <c r="D125" s="49"/>
      <c r="E125" s="107"/>
      <c r="F125" s="49"/>
      <c r="G125" s="107"/>
      <c r="H125" s="49"/>
      <c r="I125" s="50"/>
      <c r="J125" s="50"/>
    </row>
    <row r="126" spans="2:10">
      <c r="B126" s="49"/>
      <c r="C126" s="49"/>
      <c r="D126" s="49"/>
      <c r="E126" s="107"/>
      <c r="F126" s="49"/>
      <c r="G126" s="107"/>
      <c r="H126" s="49"/>
      <c r="I126" s="50"/>
      <c r="J126" s="50"/>
    </row>
    <row r="127" spans="2:10">
      <c r="B127" s="49"/>
      <c r="C127" s="49"/>
      <c r="D127" s="49"/>
      <c r="E127" s="107"/>
      <c r="F127" s="49"/>
      <c r="G127" s="107"/>
      <c r="H127" s="49"/>
      <c r="I127" s="50"/>
      <c r="J127" s="50"/>
    </row>
    <row r="128" spans="2:10">
      <c r="B128" s="49"/>
      <c r="C128" s="49"/>
      <c r="D128" s="49"/>
      <c r="E128" s="107"/>
      <c r="F128" s="49"/>
      <c r="G128" s="107"/>
      <c r="H128" s="49"/>
      <c r="I128" s="50"/>
      <c r="J128" s="50"/>
    </row>
    <row r="129" spans="2:10">
      <c r="B129" s="49"/>
      <c r="C129" s="49"/>
      <c r="D129" s="49"/>
      <c r="E129" s="107"/>
      <c r="F129" s="49"/>
      <c r="G129" s="107"/>
      <c r="H129" s="49"/>
      <c r="I129" s="50"/>
      <c r="J129" s="50"/>
    </row>
    <row r="130" spans="2:10">
      <c r="B130" s="49"/>
      <c r="C130" s="49"/>
      <c r="D130" s="49"/>
      <c r="E130" s="107"/>
      <c r="F130" s="49"/>
      <c r="G130" s="107"/>
      <c r="H130" s="49"/>
      <c r="I130" s="50"/>
      <c r="J130" s="50"/>
    </row>
    <row r="131" spans="2:10">
      <c r="B131" s="49"/>
      <c r="C131" s="49"/>
      <c r="D131" s="49"/>
      <c r="E131" s="107"/>
      <c r="F131" s="49"/>
      <c r="G131" s="107"/>
      <c r="H131" s="49"/>
      <c r="I131" s="50"/>
      <c r="J131" s="50"/>
    </row>
    <row r="132" spans="2:10">
      <c r="B132" s="49"/>
      <c r="C132" s="49"/>
      <c r="D132" s="49"/>
      <c r="E132" s="107"/>
      <c r="F132" s="49"/>
      <c r="G132" s="107"/>
      <c r="H132" s="49"/>
      <c r="I132" s="50"/>
      <c r="J132" s="50"/>
    </row>
    <row r="133" spans="2:10">
      <c r="B133" s="49"/>
      <c r="C133" s="49"/>
      <c r="D133" s="49"/>
      <c r="E133" s="107"/>
      <c r="F133" s="49"/>
      <c r="G133" s="107"/>
      <c r="H133" s="49"/>
      <c r="I133" s="50"/>
      <c r="J133" s="50"/>
    </row>
    <row r="134" spans="2:10">
      <c r="B134" s="49"/>
      <c r="C134" s="49"/>
      <c r="D134" s="49"/>
      <c r="E134" s="107"/>
      <c r="F134" s="49"/>
      <c r="G134" s="107"/>
      <c r="H134" s="49"/>
      <c r="I134" s="50"/>
      <c r="J134" s="50"/>
    </row>
    <row r="135" spans="2:10">
      <c r="B135" s="49"/>
      <c r="C135" s="49"/>
      <c r="D135" s="49"/>
      <c r="E135" s="107"/>
      <c r="F135" s="49"/>
      <c r="G135" s="107"/>
      <c r="H135" s="49"/>
      <c r="I135" s="50"/>
      <c r="J135" s="50"/>
    </row>
    <row r="136" spans="2:10">
      <c r="B136" s="49"/>
      <c r="C136" s="49"/>
      <c r="D136" s="49"/>
      <c r="E136" s="107"/>
      <c r="F136" s="49"/>
      <c r="G136" s="107"/>
      <c r="H136" s="49"/>
      <c r="I136" s="50"/>
      <c r="J136" s="50"/>
    </row>
    <row r="137" spans="2:10">
      <c r="B137" s="49"/>
      <c r="C137" s="49"/>
      <c r="D137" s="49"/>
      <c r="E137" s="107"/>
      <c r="F137" s="49"/>
      <c r="G137" s="107"/>
      <c r="H137" s="49"/>
      <c r="I137" s="50"/>
      <c r="J137" s="50"/>
    </row>
    <row r="138" spans="2:10">
      <c r="B138" s="49"/>
      <c r="C138" s="49"/>
      <c r="D138" s="49"/>
      <c r="E138" s="107"/>
      <c r="F138" s="49"/>
      <c r="G138" s="107"/>
      <c r="H138" s="49"/>
      <c r="I138" s="50"/>
      <c r="J138" s="50"/>
    </row>
    <row r="139" spans="2:10">
      <c r="B139" s="49"/>
      <c r="C139" s="49"/>
      <c r="D139" s="49"/>
      <c r="E139" s="107"/>
      <c r="F139" s="49"/>
      <c r="G139" s="107"/>
      <c r="H139" s="49"/>
      <c r="I139" s="50"/>
      <c r="J139" s="50"/>
    </row>
    <row r="140" spans="2:10">
      <c r="B140" s="49"/>
      <c r="C140" s="49"/>
      <c r="D140" s="49"/>
      <c r="E140" s="107"/>
      <c r="F140" s="49"/>
      <c r="G140" s="107"/>
      <c r="H140" s="49"/>
      <c r="I140" s="50"/>
      <c r="J140" s="50"/>
    </row>
    <row r="141" spans="2:10">
      <c r="B141" s="49"/>
      <c r="C141" s="49"/>
      <c r="D141" s="49"/>
      <c r="E141" s="107"/>
      <c r="F141" s="49"/>
      <c r="G141" s="107"/>
      <c r="H141" s="49"/>
      <c r="I141" s="50"/>
      <c r="J141" s="50"/>
    </row>
    <row r="142" spans="2:10">
      <c r="B142" s="49"/>
      <c r="C142" s="49"/>
      <c r="D142" s="49"/>
      <c r="E142" s="107"/>
      <c r="F142" s="49"/>
      <c r="G142" s="107"/>
      <c r="H142" s="49"/>
      <c r="I142" s="50"/>
      <c r="J142" s="50"/>
    </row>
    <row r="143" spans="2:10">
      <c r="B143" s="49"/>
      <c r="C143" s="49"/>
      <c r="D143" s="49"/>
      <c r="E143" s="107"/>
      <c r="F143" s="49"/>
      <c r="G143" s="107"/>
      <c r="H143" s="49"/>
      <c r="I143" s="50"/>
      <c r="J143" s="50"/>
    </row>
    <row r="144" spans="2:10">
      <c r="B144" s="49"/>
      <c r="C144" s="49"/>
      <c r="D144" s="49"/>
      <c r="E144" s="107"/>
      <c r="F144" s="49"/>
      <c r="G144" s="107"/>
      <c r="H144" s="49"/>
      <c r="I144" s="50"/>
      <c r="J144" s="50"/>
    </row>
    <row r="145" spans="2:10">
      <c r="B145" s="49"/>
      <c r="C145" s="49"/>
      <c r="D145" s="49"/>
      <c r="E145" s="107"/>
      <c r="F145" s="49"/>
      <c r="G145" s="107"/>
      <c r="H145" s="49"/>
      <c r="I145" s="50"/>
      <c r="J145" s="50"/>
    </row>
    <row r="146" spans="2:10">
      <c r="B146" s="49"/>
      <c r="C146" s="49"/>
      <c r="D146" s="49"/>
      <c r="E146" s="107"/>
      <c r="F146" s="49"/>
      <c r="G146" s="107"/>
      <c r="H146" s="49"/>
      <c r="I146" s="50"/>
      <c r="J146" s="50"/>
    </row>
    <row r="147" spans="2:10">
      <c r="B147" s="49"/>
      <c r="C147" s="49"/>
      <c r="D147" s="49"/>
      <c r="E147" s="107"/>
      <c r="F147" s="49"/>
      <c r="G147" s="107"/>
      <c r="H147" s="49"/>
      <c r="I147" s="50"/>
      <c r="J147" s="50"/>
    </row>
    <row r="148" spans="2:10">
      <c r="B148" s="49"/>
      <c r="C148" s="49"/>
      <c r="D148" s="49"/>
      <c r="E148" s="107"/>
      <c r="F148" s="49"/>
      <c r="G148" s="107"/>
      <c r="H148" s="49"/>
      <c r="I148" s="50"/>
      <c r="J148" s="50"/>
    </row>
    <row r="149" spans="2:10">
      <c r="B149" s="49"/>
      <c r="C149" s="49"/>
      <c r="D149" s="49"/>
      <c r="E149" s="107"/>
      <c r="F149" s="49"/>
      <c r="G149" s="107"/>
      <c r="H149" s="49"/>
      <c r="I149" s="50"/>
      <c r="J149" s="50"/>
    </row>
    <row r="150" spans="2:10">
      <c r="B150" s="49"/>
      <c r="C150" s="49"/>
      <c r="D150" s="49"/>
      <c r="E150" s="107"/>
      <c r="F150" s="49"/>
      <c r="G150" s="107"/>
      <c r="H150" s="49"/>
      <c r="I150" s="50"/>
      <c r="J150" s="50"/>
    </row>
    <row r="151" spans="2:10">
      <c r="B151" s="49"/>
      <c r="C151" s="49"/>
      <c r="D151" s="49"/>
      <c r="E151" s="107"/>
      <c r="F151" s="49"/>
      <c r="G151" s="107"/>
      <c r="H151" s="49"/>
      <c r="I151" s="50"/>
      <c r="J151" s="50"/>
    </row>
    <row r="152" spans="2:10">
      <c r="B152" s="49"/>
      <c r="C152" s="49"/>
      <c r="D152" s="49"/>
      <c r="E152" s="107"/>
      <c r="F152" s="49"/>
      <c r="G152" s="107"/>
      <c r="H152" s="49"/>
      <c r="I152" s="50"/>
      <c r="J152" s="50"/>
    </row>
    <row r="153" spans="2:10">
      <c r="B153" s="49"/>
      <c r="C153" s="49"/>
      <c r="D153" s="49"/>
      <c r="E153" s="107"/>
      <c r="F153" s="49"/>
      <c r="G153" s="107"/>
      <c r="H153" s="49"/>
      <c r="I153" s="50"/>
      <c r="J153" s="50"/>
    </row>
    <row r="154" spans="2:10">
      <c r="B154" s="49"/>
      <c r="C154" s="49"/>
      <c r="D154" s="49"/>
      <c r="E154" s="107"/>
      <c r="F154" s="49"/>
      <c r="G154" s="107"/>
      <c r="H154" s="49"/>
      <c r="I154" s="50"/>
      <c r="J154" s="50"/>
    </row>
    <row r="155" spans="2:10">
      <c r="B155" s="49"/>
      <c r="C155" s="49"/>
      <c r="D155" s="49"/>
      <c r="E155" s="107"/>
      <c r="F155" s="49"/>
      <c r="G155" s="107"/>
      <c r="H155" s="49"/>
      <c r="I155" s="50"/>
      <c r="J155" s="50"/>
    </row>
    <row r="156" spans="2:10">
      <c r="B156" s="49"/>
      <c r="C156" s="49"/>
      <c r="D156" s="49"/>
      <c r="E156" s="107"/>
      <c r="F156" s="49"/>
      <c r="G156" s="107"/>
      <c r="H156" s="49"/>
      <c r="I156" s="50"/>
      <c r="J156" s="50"/>
    </row>
    <row r="157" spans="2:10">
      <c r="B157" s="49"/>
      <c r="C157" s="49"/>
      <c r="D157" s="49"/>
      <c r="E157" s="107"/>
      <c r="F157" s="49"/>
      <c r="G157" s="107"/>
      <c r="H157" s="49"/>
      <c r="I157" s="50"/>
      <c r="J157" s="50"/>
    </row>
    <row r="158" spans="2:10">
      <c r="B158" s="49"/>
      <c r="C158" s="49"/>
      <c r="D158" s="49"/>
      <c r="E158" s="107"/>
      <c r="F158" s="49"/>
      <c r="G158" s="107"/>
      <c r="H158" s="49"/>
      <c r="I158" s="50"/>
      <c r="J158" s="50"/>
    </row>
    <row r="159" spans="2:10">
      <c r="B159" s="49"/>
      <c r="C159" s="49"/>
      <c r="D159" s="49"/>
      <c r="E159" s="107"/>
      <c r="F159" s="49"/>
      <c r="G159" s="107"/>
      <c r="H159" s="49"/>
      <c r="I159" s="50"/>
      <c r="J159" s="50"/>
    </row>
    <row r="160" spans="2:10">
      <c r="B160" s="49"/>
      <c r="C160" s="49"/>
      <c r="D160" s="49"/>
      <c r="E160" s="107"/>
      <c r="F160" s="49"/>
      <c r="G160" s="107"/>
      <c r="H160" s="49"/>
      <c r="I160" s="50"/>
      <c r="J160" s="50"/>
    </row>
    <row r="161" spans="2:10">
      <c r="B161" s="49"/>
      <c r="C161" s="49"/>
      <c r="D161" s="49"/>
      <c r="E161" s="107"/>
      <c r="F161" s="49"/>
      <c r="G161" s="107"/>
      <c r="H161" s="49"/>
      <c r="I161" s="50"/>
      <c r="J161" s="50"/>
    </row>
    <row r="162" spans="2:10">
      <c r="B162" s="49"/>
      <c r="C162" s="49"/>
      <c r="D162" s="49"/>
      <c r="E162" s="107"/>
      <c r="F162" s="49"/>
      <c r="G162" s="107"/>
      <c r="H162" s="49"/>
      <c r="I162" s="50"/>
      <c r="J162" s="50"/>
    </row>
    <row r="163" spans="2:10">
      <c r="B163" s="49"/>
      <c r="C163" s="49"/>
      <c r="D163" s="49"/>
      <c r="E163" s="107"/>
      <c r="F163" s="49"/>
      <c r="G163" s="107"/>
      <c r="H163" s="49"/>
      <c r="I163" s="50"/>
      <c r="J163" s="50"/>
    </row>
    <row r="164" spans="2:10">
      <c r="B164" s="49"/>
      <c r="C164" s="49"/>
      <c r="D164" s="49"/>
      <c r="E164" s="107"/>
      <c r="F164" s="49"/>
      <c r="G164" s="107"/>
      <c r="H164" s="49"/>
      <c r="I164" s="50"/>
      <c r="J164" s="50"/>
    </row>
    <row r="165" spans="2:10">
      <c r="B165" s="49"/>
      <c r="C165" s="49"/>
      <c r="D165" s="49"/>
      <c r="E165" s="107"/>
      <c r="F165" s="49"/>
      <c r="G165" s="107"/>
      <c r="H165" s="49"/>
      <c r="I165" s="50"/>
      <c r="J165" s="50"/>
    </row>
    <row r="166" spans="2:10">
      <c r="B166" s="49"/>
      <c r="C166" s="49"/>
      <c r="D166" s="49"/>
      <c r="E166" s="107"/>
      <c r="F166" s="49"/>
      <c r="G166" s="107"/>
      <c r="H166" s="49"/>
      <c r="I166" s="50"/>
      <c r="J166" s="50"/>
    </row>
    <row r="167" spans="2:10">
      <c r="B167" s="49"/>
      <c r="C167" s="49"/>
      <c r="D167" s="49"/>
      <c r="E167" s="107"/>
      <c r="F167" s="49"/>
      <c r="G167" s="107"/>
      <c r="H167" s="49"/>
      <c r="I167" s="50"/>
      <c r="J167" s="50"/>
    </row>
    <row r="168" spans="2:10">
      <c r="B168" s="49"/>
      <c r="C168" s="49"/>
      <c r="D168" s="49"/>
      <c r="E168" s="107"/>
      <c r="F168" s="49"/>
      <c r="G168" s="107"/>
      <c r="H168" s="49"/>
      <c r="I168" s="50"/>
      <c r="J168" s="50"/>
    </row>
    <row r="169" spans="2:10">
      <c r="B169" s="49"/>
      <c r="C169" s="49"/>
      <c r="D169" s="49"/>
      <c r="E169" s="107"/>
      <c r="F169" s="49"/>
      <c r="G169" s="107"/>
      <c r="H169" s="49"/>
      <c r="I169" s="50"/>
      <c r="J169" s="50"/>
    </row>
    <row r="170" spans="2:10">
      <c r="B170" s="49"/>
      <c r="C170" s="49"/>
      <c r="D170" s="49"/>
      <c r="E170" s="107"/>
      <c r="F170" s="49"/>
      <c r="G170" s="107"/>
      <c r="H170" s="49"/>
      <c r="I170" s="50"/>
      <c r="J170" s="50"/>
    </row>
    <row r="171" spans="2:10">
      <c r="B171" s="49"/>
      <c r="C171" s="49"/>
      <c r="D171" s="49"/>
      <c r="E171" s="107"/>
      <c r="F171" s="49"/>
      <c r="G171" s="107"/>
      <c r="H171" s="49"/>
      <c r="I171" s="50"/>
      <c r="J171" s="50"/>
    </row>
    <row r="172" spans="2:10">
      <c r="B172" s="49"/>
      <c r="C172" s="49"/>
      <c r="D172" s="49"/>
      <c r="E172" s="107"/>
      <c r="F172" s="49"/>
      <c r="G172" s="107"/>
      <c r="H172" s="49"/>
      <c r="I172" s="50"/>
      <c r="J172" s="50"/>
    </row>
    <row r="173" spans="2:10">
      <c r="B173" s="49"/>
      <c r="C173" s="49"/>
      <c r="D173" s="49"/>
      <c r="E173" s="107"/>
      <c r="F173" s="49"/>
      <c r="G173" s="107"/>
      <c r="H173" s="49"/>
      <c r="I173" s="50"/>
      <c r="J173" s="50"/>
    </row>
    <row r="174" spans="2:10">
      <c r="B174" s="49"/>
      <c r="C174" s="49"/>
      <c r="D174" s="49"/>
      <c r="E174" s="107"/>
      <c r="F174" s="49"/>
      <c r="G174" s="107"/>
      <c r="H174" s="49"/>
      <c r="I174" s="50"/>
      <c r="J174" s="50"/>
    </row>
    <row r="175" spans="2:10">
      <c r="B175" s="49"/>
      <c r="C175" s="49"/>
      <c r="D175" s="49"/>
      <c r="E175" s="107"/>
      <c r="F175" s="49"/>
      <c r="G175" s="107"/>
      <c r="H175" s="49"/>
      <c r="I175" s="50"/>
      <c r="J175" s="50"/>
    </row>
    <row r="176" spans="2:10">
      <c r="B176" s="49"/>
      <c r="C176" s="49"/>
      <c r="D176" s="49"/>
      <c r="E176" s="107"/>
      <c r="F176" s="49"/>
      <c r="G176" s="107"/>
      <c r="H176" s="49"/>
      <c r="I176" s="50"/>
      <c r="J176" s="50"/>
    </row>
    <row r="177" spans="2:10">
      <c r="B177" s="49"/>
      <c r="C177" s="49"/>
      <c r="D177" s="49"/>
      <c r="E177" s="107"/>
      <c r="F177" s="49"/>
      <c r="G177" s="107"/>
      <c r="H177" s="49"/>
      <c r="I177" s="50"/>
      <c r="J177" s="50"/>
    </row>
    <row r="178" spans="2:10">
      <c r="B178" s="49"/>
      <c r="C178" s="49"/>
      <c r="D178" s="49"/>
      <c r="E178" s="107"/>
      <c r="F178" s="49"/>
      <c r="G178" s="107"/>
      <c r="H178" s="49"/>
      <c r="I178" s="50"/>
      <c r="J178" s="50"/>
    </row>
    <row r="179" spans="2:10">
      <c r="B179" s="49"/>
      <c r="C179" s="49"/>
      <c r="D179" s="49"/>
      <c r="E179" s="107"/>
      <c r="F179" s="49"/>
      <c r="G179" s="107"/>
      <c r="H179" s="49"/>
      <c r="I179" s="50"/>
      <c r="J179" s="50"/>
    </row>
    <row r="180" spans="2:10">
      <c r="B180" s="49"/>
      <c r="C180" s="49"/>
      <c r="D180" s="49"/>
      <c r="E180" s="107"/>
      <c r="F180" s="49"/>
      <c r="G180" s="107"/>
      <c r="H180" s="49"/>
      <c r="I180" s="50"/>
      <c r="J180" s="50"/>
    </row>
    <row r="181" spans="2:10">
      <c r="B181" s="49"/>
      <c r="C181" s="49"/>
      <c r="D181" s="49"/>
      <c r="E181" s="107"/>
      <c r="F181" s="49"/>
      <c r="G181" s="107"/>
      <c r="H181" s="49"/>
      <c r="I181" s="50"/>
      <c r="J181" s="50"/>
    </row>
    <row r="182" spans="2:10">
      <c r="B182" s="49"/>
      <c r="C182" s="49"/>
      <c r="D182" s="49"/>
      <c r="E182" s="107"/>
      <c r="F182" s="49"/>
      <c r="G182" s="107"/>
      <c r="H182" s="49"/>
      <c r="I182" s="50"/>
      <c r="J182" s="50"/>
    </row>
    <row r="183" spans="2:10">
      <c r="B183" s="49"/>
      <c r="C183" s="49"/>
      <c r="D183" s="49"/>
      <c r="E183" s="107"/>
      <c r="F183" s="49"/>
      <c r="G183" s="107"/>
      <c r="H183" s="49"/>
      <c r="I183" s="50"/>
      <c r="J183" s="50"/>
    </row>
    <row r="184" spans="2:10">
      <c r="B184" s="49"/>
      <c r="C184" s="49"/>
      <c r="D184" s="49"/>
      <c r="E184" s="107"/>
      <c r="F184" s="49"/>
      <c r="G184" s="107"/>
      <c r="H184" s="49"/>
      <c r="I184" s="50"/>
      <c r="J184" s="50"/>
    </row>
    <row r="185" spans="2:10">
      <c r="B185" s="49"/>
      <c r="C185" s="49"/>
      <c r="D185" s="49"/>
      <c r="E185" s="107"/>
      <c r="F185" s="49"/>
      <c r="G185" s="107"/>
      <c r="H185" s="49"/>
      <c r="I185" s="50"/>
      <c r="J185" s="50"/>
    </row>
    <row r="186" spans="2:10">
      <c r="B186" s="49"/>
      <c r="C186" s="49"/>
      <c r="D186" s="49"/>
      <c r="E186" s="107"/>
      <c r="F186" s="49"/>
      <c r="G186" s="107"/>
      <c r="H186" s="49"/>
      <c r="I186" s="50"/>
      <c r="J186" s="50"/>
    </row>
    <row r="187" spans="2:10">
      <c r="B187" s="49"/>
      <c r="C187" s="49"/>
      <c r="D187" s="49"/>
      <c r="E187" s="107"/>
      <c r="F187" s="49"/>
      <c r="G187" s="107"/>
      <c r="H187" s="49"/>
      <c r="I187" s="50"/>
      <c r="J187" s="50"/>
    </row>
    <row r="188" spans="2:10">
      <c r="B188" s="49"/>
      <c r="C188" s="49"/>
      <c r="D188" s="49"/>
      <c r="E188" s="107"/>
      <c r="F188" s="49"/>
      <c r="G188" s="107"/>
      <c r="H188" s="49"/>
      <c r="I188" s="50"/>
      <c r="J188" s="50"/>
    </row>
    <row r="189" spans="2:10">
      <c r="B189" s="49"/>
      <c r="C189" s="49"/>
      <c r="D189" s="49"/>
      <c r="E189" s="107"/>
      <c r="F189" s="49"/>
      <c r="G189" s="107"/>
      <c r="H189" s="49"/>
      <c r="I189" s="50"/>
      <c r="J189" s="50"/>
    </row>
    <row r="190" spans="2:10">
      <c r="B190" s="49"/>
      <c r="C190" s="49"/>
      <c r="D190" s="49"/>
      <c r="E190" s="107"/>
      <c r="F190" s="49"/>
      <c r="G190" s="107"/>
      <c r="H190" s="49"/>
      <c r="I190" s="50"/>
      <c r="J190" s="50"/>
    </row>
    <row r="191" spans="2:10">
      <c r="B191" s="49"/>
      <c r="C191" s="49"/>
      <c r="D191" s="49"/>
      <c r="E191" s="107"/>
      <c r="F191" s="49"/>
      <c r="G191" s="107"/>
      <c r="H191" s="49"/>
      <c r="I191" s="50"/>
      <c r="J191" s="50"/>
    </row>
    <row r="192" spans="2:10">
      <c r="B192" s="49"/>
      <c r="C192" s="49"/>
      <c r="D192" s="49"/>
      <c r="E192" s="107"/>
      <c r="F192" s="49"/>
      <c r="G192" s="107"/>
      <c r="H192" s="49"/>
      <c r="I192" s="50"/>
      <c r="J192" s="50"/>
    </row>
    <row r="193" spans="2:10">
      <c r="B193" s="49"/>
      <c r="C193" s="49"/>
      <c r="D193" s="49"/>
      <c r="E193" s="107"/>
      <c r="F193" s="49"/>
      <c r="G193" s="107"/>
      <c r="H193" s="49"/>
      <c r="I193" s="50"/>
      <c r="J193" s="50"/>
    </row>
    <row r="194" spans="2:10">
      <c r="B194" s="49"/>
      <c r="C194" s="49"/>
      <c r="D194" s="49"/>
      <c r="E194" s="107"/>
      <c r="F194" s="49"/>
      <c r="G194" s="107"/>
      <c r="H194" s="49"/>
      <c r="I194" s="50"/>
      <c r="J194" s="50"/>
    </row>
    <row r="195" spans="2:10">
      <c r="B195" s="49"/>
      <c r="C195" s="49"/>
      <c r="D195" s="49"/>
      <c r="E195" s="107"/>
      <c r="F195" s="49"/>
      <c r="G195" s="107"/>
      <c r="H195" s="49"/>
      <c r="I195" s="50"/>
      <c r="J195" s="50"/>
    </row>
    <row r="196" spans="2:10">
      <c r="B196" s="49"/>
      <c r="C196" s="49"/>
      <c r="D196" s="49"/>
      <c r="E196" s="107"/>
      <c r="F196" s="49"/>
      <c r="G196" s="107"/>
      <c r="H196" s="49"/>
      <c r="I196" s="50"/>
      <c r="J196" s="50"/>
    </row>
    <row r="197" spans="2:10">
      <c r="B197" s="49"/>
      <c r="C197" s="49"/>
      <c r="D197" s="49"/>
      <c r="E197" s="107"/>
      <c r="F197" s="49"/>
      <c r="G197" s="107"/>
      <c r="H197" s="49"/>
      <c r="I197" s="50"/>
      <c r="J197" s="50"/>
    </row>
    <row r="198" spans="2:10">
      <c r="B198" s="49"/>
      <c r="C198" s="49"/>
      <c r="D198" s="49"/>
      <c r="E198" s="107"/>
      <c r="F198" s="49"/>
      <c r="G198" s="107"/>
      <c r="H198" s="49"/>
      <c r="I198" s="50"/>
      <c r="J198" s="50"/>
    </row>
    <row r="199" spans="2:10">
      <c r="B199" s="49"/>
      <c r="C199" s="49"/>
      <c r="D199" s="49"/>
      <c r="E199" s="107"/>
      <c r="F199" s="49"/>
      <c r="G199" s="107"/>
      <c r="H199" s="49"/>
      <c r="I199" s="50"/>
      <c r="J199" s="50"/>
    </row>
    <row r="200" spans="2:10">
      <c r="B200" s="49"/>
      <c r="C200" s="49"/>
      <c r="D200" s="49"/>
      <c r="E200" s="107"/>
      <c r="F200" s="49"/>
      <c r="G200" s="107"/>
      <c r="H200" s="49"/>
      <c r="I200" s="50"/>
      <c r="J200" s="50"/>
    </row>
    <row r="201" spans="2:10">
      <c r="B201" s="49"/>
      <c r="C201" s="49"/>
      <c r="D201" s="49"/>
      <c r="E201" s="107"/>
      <c r="F201" s="49"/>
      <c r="G201" s="107"/>
      <c r="H201" s="49"/>
      <c r="I201" s="50"/>
      <c r="J201" s="50"/>
    </row>
    <row r="202" spans="2:10">
      <c r="B202" s="49"/>
      <c r="C202" s="49"/>
      <c r="D202" s="49"/>
      <c r="E202" s="107"/>
      <c r="F202" s="49"/>
      <c r="G202" s="107"/>
      <c r="H202" s="49"/>
      <c r="I202" s="50"/>
      <c r="J202" s="50"/>
    </row>
    <row r="203" spans="2:10">
      <c r="B203" s="49"/>
      <c r="C203" s="49"/>
      <c r="D203" s="49"/>
      <c r="E203" s="107"/>
      <c r="F203" s="49"/>
      <c r="G203" s="107"/>
      <c r="H203" s="49"/>
      <c r="I203" s="50"/>
      <c r="J203" s="50"/>
    </row>
    <row r="204" spans="2:10">
      <c r="B204" s="49"/>
      <c r="C204" s="49"/>
      <c r="D204" s="49"/>
      <c r="E204" s="107"/>
      <c r="F204" s="49"/>
      <c r="G204" s="107"/>
      <c r="H204" s="49"/>
      <c r="I204" s="50"/>
      <c r="J204" s="50"/>
    </row>
    <row r="205" spans="2:10">
      <c r="B205" s="49"/>
      <c r="C205" s="49"/>
      <c r="D205" s="49"/>
      <c r="E205" s="107"/>
      <c r="F205" s="49"/>
      <c r="G205" s="107"/>
      <c r="H205" s="49"/>
      <c r="I205" s="50"/>
      <c r="J205" s="50"/>
    </row>
    <row r="206" spans="2:10">
      <c r="B206" s="49"/>
      <c r="C206" s="49"/>
      <c r="D206" s="49"/>
      <c r="E206" s="107"/>
      <c r="F206" s="49"/>
      <c r="G206" s="107"/>
      <c r="H206" s="49"/>
      <c r="I206" s="50"/>
      <c r="J206" s="50"/>
    </row>
    <row r="207" spans="2:10">
      <c r="B207" s="49"/>
      <c r="C207" s="49"/>
      <c r="D207" s="49"/>
      <c r="E207" s="107"/>
      <c r="F207" s="49"/>
      <c r="G207" s="107"/>
      <c r="H207" s="49"/>
      <c r="I207" s="50"/>
      <c r="J207" s="50"/>
    </row>
    <row r="208" spans="2:10">
      <c r="B208" s="49"/>
      <c r="C208" s="49"/>
      <c r="D208" s="49"/>
      <c r="E208" s="107"/>
      <c r="F208" s="49"/>
      <c r="G208" s="107"/>
      <c r="H208" s="49"/>
      <c r="I208" s="50"/>
      <c r="J208" s="50"/>
    </row>
    <row r="209" spans="2:10">
      <c r="B209" s="49"/>
      <c r="C209" s="49"/>
      <c r="D209" s="49"/>
      <c r="E209" s="107"/>
      <c r="F209" s="49"/>
      <c r="G209" s="107"/>
      <c r="H209" s="49"/>
      <c r="I209" s="50"/>
      <c r="J209" s="50"/>
    </row>
    <row r="210" spans="2:10">
      <c r="B210" s="49"/>
      <c r="C210" s="49"/>
      <c r="D210" s="49"/>
      <c r="E210" s="107"/>
      <c r="F210" s="49"/>
      <c r="G210" s="107"/>
      <c r="H210" s="49"/>
      <c r="I210" s="50"/>
      <c r="J210" s="50"/>
    </row>
    <row r="211" spans="2:10">
      <c r="B211" s="49"/>
      <c r="C211" s="49"/>
      <c r="D211" s="49"/>
      <c r="E211" s="107"/>
      <c r="F211" s="49"/>
      <c r="G211" s="107"/>
      <c r="H211" s="49"/>
      <c r="I211" s="50"/>
      <c r="J211" s="50"/>
    </row>
    <row r="212" spans="2:10">
      <c r="B212" s="49"/>
      <c r="C212" s="49"/>
      <c r="D212" s="49"/>
      <c r="E212" s="107"/>
      <c r="F212" s="49"/>
      <c r="G212" s="107"/>
      <c r="H212" s="49"/>
      <c r="I212" s="50"/>
      <c r="J212" s="50"/>
    </row>
    <row r="213" spans="2:10">
      <c r="B213" s="49"/>
      <c r="C213" s="49"/>
      <c r="D213" s="49"/>
      <c r="E213" s="107"/>
      <c r="F213" s="49"/>
      <c r="G213" s="107"/>
      <c r="H213" s="49"/>
      <c r="I213" s="50"/>
      <c r="J213" s="50"/>
    </row>
    <row r="214" spans="2:10">
      <c r="B214" s="49"/>
      <c r="C214" s="49"/>
      <c r="D214" s="49"/>
      <c r="E214" s="107"/>
      <c r="F214" s="49"/>
      <c r="G214" s="107"/>
      <c r="H214" s="49"/>
      <c r="I214" s="50"/>
      <c r="J214" s="50"/>
    </row>
    <row r="215" spans="2:10">
      <c r="B215" s="49"/>
      <c r="C215" s="49"/>
      <c r="D215" s="49"/>
      <c r="E215" s="107"/>
      <c r="F215" s="49"/>
      <c r="G215" s="107"/>
      <c r="H215" s="49"/>
      <c r="I215" s="50"/>
      <c r="J215" s="50"/>
    </row>
    <row r="216" spans="2:10">
      <c r="B216" s="49"/>
      <c r="C216" s="49"/>
      <c r="D216" s="49"/>
      <c r="E216" s="107"/>
      <c r="F216" s="49"/>
      <c r="G216" s="107"/>
      <c r="H216" s="49"/>
      <c r="I216" s="50"/>
      <c r="J216" s="50"/>
    </row>
    <row r="217" spans="2:10">
      <c r="B217" s="49"/>
      <c r="C217" s="49"/>
      <c r="D217" s="49"/>
      <c r="E217" s="107"/>
      <c r="F217" s="49"/>
      <c r="G217" s="107"/>
      <c r="H217" s="49"/>
      <c r="I217" s="50"/>
      <c r="J217" s="50"/>
    </row>
    <row r="218" spans="2:10">
      <c r="B218" s="49"/>
      <c r="C218" s="49"/>
      <c r="D218" s="49"/>
      <c r="E218" s="107"/>
      <c r="F218" s="49"/>
      <c r="G218" s="107"/>
      <c r="H218" s="49"/>
      <c r="I218" s="50"/>
      <c r="J218" s="50"/>
    </row>
    <row r="219" spans="2:10">
      <c r="B219" s="49"/>
      <c r="C219" s="49"/>
      <c r="D219" s="49"/>
      <c r="E219" s="107"/>
      <c r="F219" s="49"/>
      <c r="G219" s="107"/>
      <c r="H219" s="49"/>
      <c r="I219" s="50"/>
      <c r="J219" s="50"/>
    </row>
    <row r="220" spans="2:10">
      <c r="B220" s="49"/>
      <c r="C220" s="49"/>
      <c r="D220" s="49"/>
      <c r="E220" s="107"/>
      <c r="F220" s="49"/>
      <c r="G220" s="107"/>
      <c r="H220" s="49"/>
      <c r="I220" s="50"/>
      <c r="J220" s="50"/>
    </row>
    <row r="221" spans="2:10">
      <c r="B221" s="49"/>
      <c r="C221" s="49"/>
      <c r="D221" s="49"/>
      <c r="E221" s="107"/>
      <c r="F221" s="49"/>
      <c r="G221" s="107"/>
      <c r="H221" s="49"/>
      <c r="I221" s="50"/>
      <c r="J221" s="50"/>
    </row>
    <row r="222" spans="2:10">
      <c r="B222" s="49"/>
      <c r="C222" s="49"/>
      <c r="D222" s="49"/>
      <c r="E222" s="107"/>
      <c r="F222" s="49"/>
      <c r="G222" s="107"/>
      <c r="H222" s="49"/>
      <c r="I222" s="50"/>
      <c r="J222" s="50"/>
    </row>
    <row r="223" spans="2:10">
      <c r="B223" s="49"/>
      <c r="C223" s="49"/>
      <c r="D223" s="49"/>
      <c r="E223" s="107"/>
      <c r="F223" s="49"/>
      <c r="G223" s="107"/>
      <c r="H223" s="49"/>
      <c r="I223" s="50"/>
      <c r="J223" s="50"/>
    </row>
    <row r="224" spans="2:10">
      <c r="B224" s="49"/>
      <c r="C224" s="49"/>
      <c r="D224" s="49"/>
      <c r="E224" s="107"/>
      <c r="F224" s="49"/>
      <c r="G224" s="107"/>
      <c r="H224" s="49"/>
      <c r="I224" s="50"/>
      <c r="J224" s="50"/>
    </row>
    <row r="225" spans="2:10">
      <c r="B225" s="49"/>
      <c r="C225" s="49"/>
      <c r="D225" s="49"/>
      <c r="E225" s="107"/>
      <c r="F225" s="49"/>
      <c r="G225" s="107"/>
      <c r="H225" s="49"/>
      <c r="I225" s="50"/>
      <c r="J225" s="50"/>
    </row>
    <row r="226" spans="2:10">
      <c r="B226" s="49"/>
      <c r="C226" s="49"/>
      <c r="D226" s="49"/>
      <c r="E226" s="107"/>
      <c r="F226" s="49"/>
      <c r="G226" s="107"/>
      <c r="H226" s="49"/>
      <c r="I226" s="50"/>
      <c r="J226" s="50"/>
    </row>
    <row r="227" spans="2:10">
      <c r="B227" s="49"/>
      <c r="C227" s="49"/>
      <c r="D227" s="49"/>
      <c r="E227" s="107"/>
      <c r="F227" s="49"/>
      <c r="G227" s="107"/>
      <c r="H227" s="49"/>
      <c r="I227" s="50"/>
      <c r="J227" s="50"/>
    </row>
    <row r="228" spans="2:10">
      <c r="B228" s="49"/>
      <c r="C228" s="49"/>
      <c r="D228" s="49"/>
      <c r="E228" s="107"/>
      <c r="F228" s="49"/>
      <c r="G228" s="107"/>
      <c r="H228" s="49"/>
      <c r="I228" s="50"/>
      <c r="J228" s="50"/>
    </row>
    <row r="229" spans="2:10">
      <c r="B229" s="49"/>
      <c r="C229" s="49"/>
      <c r="D229" s="49"/>
      <c r="E229" s="107"/>
      <c r="F229" s="49"/>
      <c r="G229" s="107"/>
      <c r="H229" s="49"/>
      <c r="I229" s="50"/>
      <c r="J229" s="50"/>
    </row>
    <row r="230" spans="2:10">
      <c r="B230" s="49"/>
      <c r="C230" s="49"/>
      <c r="D230" s="49"/>
      <c r="E230" s="107"/>
      <c r="F230" s="49"/>
      <c r="G230" s="107"/>
      <c r="H230" s="49"/>
      <c r="I230" s="50"/>
      <c r="J230" s="50"/>
    </row>
    <row r="231" spans="2:10">
      <c r="B231" s="49"/>
      <c r="C231" s="49"/>
      <c r="D231" s="49"/>
      <c r="E231" s="107"/>
      <c r="F231" s="49"/>
      <c r="G231" s="107"/>
      <c r="H231" s="49"/>
      <c r="I231" s="50"/>
      <c r="J231" s="50"/>
    </row>
    <row r="232" spans="2:10">
      <c r="B232" s="49"/>
      <c r="C232" s="49"/>
      <c r="D232" s="49"/>
      <c r="E232" s="107"/>
      <c r="F232" s="49"/>
      <c r="G232" s="107"/>
      <c r="H232" s="49"/>
      <c r="I232" s="50"/>
      <c r="J232" s="50"/>
    </row>
    <row r="233" spans="2:10">
      <c r="B233" s="49"/>
      <c r="C233" s="49"/>
      <c r="D233" s="49"/>
      <c r="E233" s="107"/>
      <c r="F233" s="49"/>
      <c r="G233" s="107"/>
      <c r="H233" s="49"/>
      <c r="I233" s="50"/>
      <c r="J233" s="50"/>
    </row>
    <row r="234" spans="2:10">
      <c r="B234" s="49"/>
      <c r="C234" s="49"/>
      <c r="D234" s="49"/>
      <c r="E234" s="107"/>
      <c r="F234" s="49"/>
      <c r="G234" s="107"/>
      <c r="H234" s="49"/>
      <c r="I234" s="50"/>
      <c r="J234" s="50"/>
    </row>
    <row r="235" spans="2:10">
      <c r="B235" s="49"/>
      <c r="C235" s="49"/>
      <c r="D235" s="49"/>
      <c r="E235" s="107"/>
      <c r="F235" s="49"/>
      <c r="G235" s="107"/>
      <c r="H235" s="49"/>
      <c r="I235" s="50"/>
      <c r="J235" s="50"/>
    </row>
    <row r="236" spans="2:10">
      <c r="B236" s="49"/>
      <c r="C236" s="49"/>
      <c r="D236" s="49"/>
      <c r="E236" s="107"/>
      <c r="F236" s="49"/>
      <c r="G236" s="107"/>
      <c r="H236" s="49"/>
      <c r="I236" s="50"/>
      <c r="J236" s="50"/>
    </row>
    <row r="237" spans="2:10">
      <c r="B237" s="49"/>
      <c r="C237" s="49"/>
      <c r="D237" s="49"/>
      <c r="E237" s="107"/>
      <c r="F237" s="49"/>
      <c r="G237" s="107"/>
      <c r="H237" s="49"/>
      <c r="I237" s="50"/>
      <c r="J237" s="50"/>
    </row>
    <row r="238" spans="2:10">
      <c r="B238" s="49"/>
      <c r="C238" s="49"/>
      <c r="D238" s="49"/>
      <c r="E238" s="107"/>
      <c r="F238" s="49"/>
      <c r="G238" s="107"/>
      <c r="H238" s="49"/>
      <c r="I238" s="50"/>
      <c r="J238" s="50"/>
    </row>
    <row r="239" spans="2:10">
      <c r="B239" s="49"/>
      <c r="C239" s="49"/>
      <c r="D239" s="49"/>
      <c r="E239" s="107"/>
      <c r="F239" s="49"/>
      <c r="G239" s="107"/>
      <c r="H239" s="49"/>
      <c r="I239" s="50"/>
      <c r="J239" s="50"/>
    </row>
    <row r="240" spans="2:10">
      <c r="B240" s="49"/>
      <c r="C240" s="49"/>
      <c r="D240" s="49"/>
      <c r="E240" s="107"/>
      <c r="F240" s="49"/>
      <c r="G240" s="107"/>
      <c r="H240" s="49"/>
      <c r="I240" s="50"/>
      <c r="J240" s="50"/>
    </row>
    <row r="241" spans="2:10">
      <c r="B241" s="49"/>
      <c r="C241" s="49"/>
      <c r="D241" s="49"/>
      <c r="E241" s="107"/>
      <c r="F241" s="49"/>
      <c r="G241" s="107"/>
      <c r="H241" s="49"/>
      <c r="I241" s="50"/>
      <c r="J241" s="50"/>
    </row>
    <row r="242" spans="2:10">
      <c r="B242" s="49"/>
      <c r="C242" s="49"/>
      <c r="D242" s="49"/>
      <c r="E242" s="107"/>
      <c r="F242" s="49"/>
      <c r="G242" s="107"/>
      <c r="H242" s="49"/>
      <c r="I242" s="50"/>
      <c r="J242" s="50"/>
    </row>
    <row r="243" spans="2:10">
      <c r="B243" s="49"/>
      <c r="C243" s="49"/>
      <c r="D243" s="49"/>
      <c r="E243" s="107"/>
      <c r="F243" s="49"/>
      <c r="G243" s="107"/>
      <c r="H243" s="49"/>
      <c r="I243" s="50"/>
      <c r="J243" s="50"/>
    </row>
    <row r="244" spans="2:10">
      <c r="B244" s="49"/>
      <c r="C244" s="49"/>
      <c r="D244" s="49"/>
      <c r="E244" s="107"/>
      <c r="F244" s="49"/>
      <c r="G244" s="107"/>
      <c r="H244" s="49"/>
      <c r="I244" s="50"/>
      <c r="J244" s="50"/>
    </row>
    <row r="245" spans="2:10">
      <c r="B245" s="49"/>
      <c r="C245" s="49"/>
      <c r="D245" s="49"/>
      <c r="E245" s="107"/>
      <c r="F245" s="49"/>
      <c r="G245" s="107"/>
      <c r="H245" s="49"/>
      <c r="I245" s="50"/>
      <c r="J245" s="50"/>
    </row>
    <row r="246" spans="2:10">
      <c r="B246" s="49"/>
      <c r="C246" s="49"/>
      <c r="D246" s="49"/>
      <c r="E246" s="107"/>
      <c r="F246" s="49"/>
      <c r="G246" s="107"/>
      <c r="H246" s="49"/>
      <c r="I246" s="50"/>
      <c r="J246" s="50"/>
    </row>
    <row r="247" spans="2:10">
      <c r="B247" s="49"/>
      <c r="C247" s="49"/>
      <c r="D247" s="49"/>
      <c r="E247" s="107"/>
      <c r="F247" s="49"/>
      <c r="G247" s="107"/>
      <c r="H247" s="49"/>
      <c r="I247" s="50"/>
      <c r="J247" s="50"/>
    </row>
    <row r="248" spans="2:10">
      <c r="B248" s="49"/>
      <c r="C248" s="49"/>
      <c r="D248" s="49"/>
      <c r="E248" s="107"/>
      <c r="F248" s="49"/>
      <c r="G248" s="107"/>
      <c r="H248" s="49"/>
      <c r="I248" s="50"/>
      <c r="J248" s="50"/>
    </row>
    <row r="249" spans="2:10">
      <c r="B249" s="49"/>
      <c r="C249" s="49"/>
      <c r="D249" s="49"/>
      <c r="E249" s="107"/>
      <c r="F249" s="49"/>
      <c r="G249" s="107"/>
      <c r="H249" s="49"/>
      <c r="I249" s="50"/>
      <c r="J249" s="50"/>
    </row>
    <row r="250" spans="2:10">
      <c r="B250" s="49"/>
      <c r="C250" s="49"/>
      <c r="D250" s="49"/>
      <c r="E250" s="107"/>
      <c r="F250" s="49"/>
      <c r="G250" s="107"/>
      <c r="H250" s="49"/>
      <c r="I250" s="50"/>
      <c r="J250" s="50"/>
    </row>
    <row r="251" spans="2:10">
      <c r="B251" s="49"/>
      <c r="C251" s="49"/>
      <c r="D251" s="49"/>
      <c r="E251" s="107"/>
      <c r="F251" s="49"/>
      <c r="G251" s="107"/>
      <c r="H251" s="49"/>
      <c r="I251" s="50"/>
      <c r="J251" s="50"/>
    </row>
    <row r="252" spans="2:10">
      <c r="B252" s="49"/>
      <c r="C252" s="49"/>
      <c r="D252" s="49"/>
      <c r="E252" s="107"/>
      <c r="F252" s="49"/>
      <c r="G252" s="107"/>
      <c r="H252" s="49"/>
      <c r="I252" s="50"/>
      <c r="J252" s="50"/>
    </row>
    <row r="253" spans="2:10">
      <c r="B253" s="49"/>
      <c r="C253" s="49"/>
      <c r="D253" s="49"/>
      <c r="E253" s="107"/>
      <c r="F253" s="49"/>
      <c r="G253" s="107"/>
      <c r="H253" s="49"/>
      <c r="I253" s="50"/>
      <c r="J253" s="50"/>
    </row>
    <row r="254" spans="2:10">
      <c r="B254" s="49"/>
      <c r="C254" s="49"/>
      <c r="D254" s="49"/>
      <c r="E254" s="107"/>
      <c r="F254" s="49"/>
      <c r="G254" s="107"/>
      <c r="H254" s="49"/>
      <c r="I254" s="50"/>
      <c r="J254" s="50"/>
    </row>
    <row r="255" spans="2:10">
      <c r="B255" s="49"/>
      <c r="C255" s="49"/>
      <c r="D255" s="49"/>
      <c r="E255" s="107"/>
      <c r="F255" s="49"/>
      <c r="G255" s="107"/>
      <c r="H255" s="49"/>
      <c r="I255" s="50"/>
      <c r="J255" s="50"/>
    </row>
    <row r="256" spans="2:10">
      <c r="B256" s="49"/>
      <c r="C256" s="49"/>
      <c r="D256" s="49"/>
      <c r="E256" s="107"/>
      <c r="F256" s="49"/>
      <c r="G256" s="107"/>
      <c r="H256" s="49"/>
      <c r="I256" s="50"/>
      <c r="J256" s="50"/>
    </row>
    <row r="257" spans="2:10">
      <c r="B257" s="49"/>
      <c r="C257" s="49"/>
      <c r="D257" s="49"/>
      <c r="E257" s="107"/>
      <c r="F257" s="49"/>
      <c r="G257" s="107"/>
      <c r="H257" s="49"/>
      <c r="I257" s="50"/>
      <c r="J257" s="50"/>
    </row>
    <row r="258" spans="2:10">
      <c r="B258" s="49"/>
      <c r="C258" s="49"/>
      <c r="D258" s="49"/>
      <c r="E258" s="107"/>
      <c r="F258" s="49"/>
      <c r="G258" s="107"/>
      <c r="H258" s="49"/>
      <c r="I258" s="50"/>
      <c r="J258" s="50"/>
    </row>
    <row r="259" spans="2:10">
      <c r="B259" s="49"/>
      <c r="C259" s="49"/>
      <c r="D259" s="49"/>
      <c r="E259" s="107"/>
      <c r="F259" s="49"/>
      <c r="G259" s="107"/>
      <c r="H259" s="49"/>
      <c r="I259" s="50"/>
      <c r="J259" s="50"/>
    </row>
    <row r="260" spans="2:10">
      <c r="B260" s="49"/>
      <c r="C260" s="49"/>
      <c r="D260" s="49"/>
      <c r="E260" s="107"/>
      <c r="F260" s="49"/>
      <c r="G260" s="107"/>
      <c r="H260" s="49"/>
      <c r="I260" s="50"/>
      <c r="J260" s="50"/>
    </row>
    <row r="261" spans="2:10">
      <c r="B261" s="49"/>
      <c r="C261" s="49"/>
      <c r="D261" s="49"/>
      <c r="E261" s="107"/>
      <c r="F261" s="49"/>
      <c r="G261" s="107"/>
      <c r="H261" s="49"/>
      <c r="I261" s="50"/>
      <c r="J261" s="50"/>
    </row>
    <row r="262" spans="2:10">
      <c r="B262" s="49"/>
      <c r="C262" s="49"/>
      <c r="D262" s="49"/>
      <c r="E262" s="107"/>
      <c r="F262" s="49"/>
      <c r="G262" s="107"/>
      <c r="H262" s="49"/>
      <c r="I262" s="50"/>
      <c r="J262" s="50"/>
    </row>
    <row r="263" spans="2:10">
      <c r="B263" s="49"/>
      <c r="C263" s="49"/>
      <c r="D263" s="49"/>
      <c r="E263" s="107"/>
      <c r="F263" s="49"/>
      <c r="G263" s="107"/>
      <c r="H263" s="49"/>
      <c r="I263" s="50"/>
      <c r="J263" s="50"/>
    </row>
    <row r="264" spans="2:10">
      <c r="B264" s="49"/>
      <c r="C264" s="49"/>
      <c r="D264" s="49"/>
      <c r="E264" s="107"/>
      <c r="F264" s="49"/>
      <c r="G264" s="107"/>
      <c r="H264" s="49"/>
      <c r="I264" s="50"/>
      <c r="J264" s="50"/>
    </row>
    <row r="265" spans="2:10">
      <c r="B265" s="49"/>
      <c r="C265" s="49"/>
      <c r="D265" s="49"/>
      <c r="E265" s="107"/>
      <c r="F265" s="49"/>
      <c r="G265" s="107"/>
      <c r="H265" s="49"/>
      <c r="I265" s="50"/>
      <c r="J265" s="50"/>
    </row>
    <row r="266" spans="2:10">
      <c r="B266" s="49"/>
      <c r="C266" s="49"/>
      <c r="D266" s="49"/>
      <c r="E266" s="107"/>
      <c r="F266" s="49"/>
      <c r="G266" s="107"/>
      <c r="H266" s="49"/>
      <c r="I266" s="50"/>
      <c r="J266" s="50"/>
    </row>
    <row r="267" spans="2:10">
      <c r="B267" s="49"/>
      <c r="C267" s="49"/>
      <c r="D267" s="49"/>
      <c r="E267" s="107"/>
      <c r="F267" s="49"/>
      <c r="G267" s="107"/>
      <c r="H267" s="49"/>
      <c r="I267" s="50"/>
      <c r="J267" s="50"/>
    </row>
    <row r="268" spans="2:10">
      <c r="B268" s="49"/>
      <c r="C268" s="49"/>
      <c r="D268" s="49"/>
      <c r="E268" s="107"/>
      <c r="F268" s="49"/>
      <c r="G268" s="107"/>
      <c r="H268" s="49"/>
      <c r="I268" s="50"/>
      <c r="J268" s="50"/>
    </row>
    <row r="269" spans="2:10">
      <c r="B269" s="49"/>
      <c r="C269" s="49"/>
      <c r="D269" s="49"/>
      <c r="E269" s="107"/>
      <c r="F269" s="49"/>
      <c r="G269" s="107"/>
      <c r="H269" s="49"/>
      <c r="I269" s="50"/>
      <c r="J269" s="50"/>
    </row>
    <row r="270" spans="2:10">
      <c r="B270" s="49"/>
      <c r="C270" s="49"/>
      <c r="D270" s="49"/>
      <c r="E270" s="107"/>
      <c r="F270" s="49"/>
      <c r="G270" s="107"/>
      <c r="H270" s="49"/>
      <c r="I270" s="50"/>
      <c r="J270" s="50"/>
    </row>
    <row r="271" spans="2:10">
      <c r="B271" s="49"/>
      <c r="C271" s="49"/>
      <c r="D271" s="49"/>
      <c r="E271" s="107"/>
      <c r="F271" s="49"/>
      <c r="G271" s="107"/>
      <c r="H271" s="49"/>
      <c r="I271" s="50"/>
      <c r="J271" s="50"/>
    </row>
    <row r="272" spans="2:10">
      <c r="B272" s="49"/>
      <c r="C272" s="49"/>
      <c r="D272" s="49"/>
      <c r="E272" s="107"/>
      <c r="F272" s="49"/>
      <c r="G272" s="107"/>
      <c r="H272" s="49"/>
      <c r="I272" s="50"/>
      <c r="J272" s="50"/>
    </row>
    <row r="273" spans="2:10">
      <c r="B273" s="49"/>
      <c r="C273" s="49"/>
      <c r="D273" s="49"/>
      <c r="E273" s="107"/>
      <c r="F273" s="49"/>
      <c r="G273" s="107"/>
      <c r="H273" s="49"/>
      <c r="I273" s="50"/>
      <c r="J273" s="50"/>
    </row>
    <row r="274" spans="2:10">
      <c r="B274" s="49"/>
      <c r="C274" s="49"/>
      <c r="D274" s="49"/>
      <c r="E274" s="107"/>
      <c r="F274" s="49"/>
      <c r="G274" s="107"/>
      <c r="H274" s="49"/>
      <c r="I274" s="50"/>
      <c r="J274" s="50"/>
    </row>
    <row r="275" spans="2:10">
      <c r="B275" s="49"/>
      <c r="C275" s="49"/>
      <c r="D275" s="49"/>
      <c r="E275" s="107"/>
      <c r="F275" s="49"/>
      <c r="G275" s="107"/>
      <c r="H275" s="49"/>
      <c r="I275" s="50"/>
      <c r="J275" s="50"/>
    </row>
    <row r="276" spans="2:10">
      <c r="B276" s="49"/>
      <c r="C276" s="49"/>
      <c r="D276" s="49"/>
      <c r="E276" s="107"/>
      <c r="F276" s="49"/>
      <c r="G276" s="107"/>
      <c r="H276" s="49"/>
      <c r="I276" s="50"/>
      <c r="J276" s="50"/>
    </row>
    <row r="277" spans="2:10">
      <c r="B277" s="49"/>
      <c r="C277" s="49"/>
      <c r="D277" s="49"/>
      <c r="E277" s="107"/>
      <c r="F277" s="49"/>
      <c r="G277" s="107"/>
      <c r="H277" s="49"/>
      <c r="I277" s="50"/>
      <c r="J277" s="50"/>
    </row>
    <row r="278" spans="2:10">
      <c r="B278" s="49"/>
      <c r="C278" s="49"/>
      <c r="D278" s="49"/>
      <c r="E278" s="107"/>
      <c r="F278" s="49"/>
      <c r="G278" s="107"/>
      <c r="H278" s="49"/>
      <c r="I278" s="50"/>
      <c r="J278" s="50"/>
    </row>
    <row r="279" spans="2:10">
      <c r="B279" s="49"/>
      <c r="C279" s="49"/>
      <c r="D279" s="49"/>
      <c r="E279" s="107"/>
      <c r="F279" s="49"/>
      <c r="G279" s="107"/>
      <c r="H279" s="49"/>
      <c r="I279" s="50"/>
      <c r="J279" s="50"/>
    </row>
    <row r="280" spans="2:10">
      <c r="B280" s="49"/>
      <c r="C280" s="49"/>
      <c r="D280" s="49"/>
      <c r="E280" s="107"/>
      <c r="F280" s="49"/>
      <c r="G280" s="107"/>
      <c r="H280" s="49"/>
      <c r="I280" s="50"/>
      <c r="J280" s="50"/>
    </row>
    <row r="281" spans="2:10">
      <c r="B281" s="49"/>
      <c r="C281" s="49"/>
      <c r="D281" s="49"/>
      <c r="E281" s="107"/>
      <c r="F281" s="49"/>
      <c r="G281" s="107"/>
      <c r="H281" s="49"/>
      <c r="I281" s="50"/>
      <c r="J281" s="50"/>
    </row>
    <row r="282" spans="2:10">
      <c r="B282" s="49"/>
      <c r="C282" s="49"/>
      <c r="D282" s="49"/>
      <c r="E282" s="107"/>
      <c r="F282" s="49"/>
      <c r="G282" s="107"/>
      <c r="H282" s="49"/>
      <c r="I282" s="50"/>
      <c r="J282" s="50"/>
    </row>
    <row r="283" spans="2:10">
      <c r="B283" s="49"/>
      <c r="C283" s="49"/>
      <c r="D283" s="49"/>
      <c r="E283" s="107"/>
      <c r="F283" s="49"/>
      <c r="G283" s="107"/>
      <c r="H283" s="49"/>
      <c r="I283" s="50"/>
      <c r="J283" s="50"/>
    </row>
    <row r="284" spans="2:10">
      <c r="B284" s="49"/>
      <c r="C284" s="49"/>
      <c r="D284" s="49"/>
      <c r="E284" s="107"/>
      <c r="F284" s="49"/>
      <c r="G284" s="107"/>
      <c r="H284" s="49"/>
      <c r="I284" s="50"/>
      <c r="J284" s="50"/>
    </row>
    <row r="285" spans="2:10">
      <c r="B285" s="49"/>
      <c r="C285" s="49"/>
      <c r="D285" s="49"/>
      <c r="E285" s="107"/>
      <c r="F285" s="49"/>
      <c r="G285" s="107"/>
      <c r="H285" s="49"/>
      <c r="I285" s="50"/>
      <c r="J285" s="50"/>
    </row>
    <row r="286" spans="2:10">
      <c r="B286" s="49"/>
      <c r="C286" s="49"/>
      <c r="D286" s="49"/>
      <c r="E286" s="107"/>
      <c r="F286" s="49"/>
      <c r="G286" s="107"/>
      <c r="H286" s="49"/>
      <c r="I286" s="50"/>
      <c r="J286" s="50"/>
    </row>
    <row r="287" spans="2:10">
      <c r="B287" s="49"/>
      <c r="C287" s="49"/>
      <c r="D287" s="49"/>
      <c r="E287" s="107"/>
      <c r="F287" s="49"/>
      <c r="G287" s="107"/>
      <c r="H287" s="49"/>
      <c r="I287" s="50"/>
      <c r="J287" s="50"/>
    </row>
    <row r="288" spans="2:10">
      <c r="B288" s="49"/>
      <c r="C288" s="49"/>
      <c r="D288" s="49"/>
      <c r="E288" s="107"/>
      <c r="F288" s="49"/>
      <c r="G288" s="107"/>
      <c r="H288" s="49"/>
      <c r="I288" s="50"/>
      <c r="J288" s="50"/>
    </row>
    <row r="289" spans="2:10">
      <c r="B289" s="49"/>
      <c r="C289" s="49"/>
      <c r="D289" s="49"/>
      <c r="E289" s="107"/>
      <c r="F289" s="49"/>
      <c r="G289" s="107"/>
      <c r="H289" s="49"/>
      <c r="I289" s="50"/>
      <c r="J289" s="50"/>
    </row>
    <row r="290" spans="2:10">
      <c r="B290" s="49"/>
      <c r="C290" s="49"/>
      <c r="D290" s="49"/>
      <c r="E290" s="107"/>
      <c r="F290" s="49"/>
      <c r="G290" s="107"/>
      <c r="H290" s="49"/>
      <c r="I290" s="50"/>
      <c r="J290" s="50"/>
    </row>
    <row r="291" spans="2:10">
      <c r="B291" s="49"/>
      <c r="C291" s="49"/>
      <c r="D291" s="49"/>
      <c r="E291" s="107"/>
      <c r="F291" s="49"/>
      <c r="G291" s="107"/>
      <c r="H291" s="49"/>
      <c r="I291" s="50"/>
      <c r="J291" s="50"/>
    </row>
    <row r="292" spans="2:10">
      <c r="B292" s="49"/>
      <c r="C292" s="49"/>
      <c r="D292" s="49"/>
      <c r="E292" s="107"/>
      <c r="F292" s="49"/>
      <c r="G292" s="107"/>
      <c r="H292" s="49"/>
      <c r="I292" s="50"/>
      <c r="J292" s="50"/>
    </row>
    <row r="293" spans="2:10">
      <c r="B293" s="49"/>
      <c r="C293" s="49"/>
      <c r="D293" s="49"/>
      <c r="E293" s="107"/>
      <c r="F293" s="49"/>
      <c r="G293" s="107"/>
      <c r="H293" s="49"/>
      <c r="I293" s="50"/>
      <c r="J293" s="50"/>
    </row>
    <row r="294" spans="2:10">
      <c r="B294" s="49"/>
      <c r="C294" s="49"/>
      <c r="D294" s="49"/>
      <c r="E294" s="107"/>
      <c r="F294" s="49"/>
      <c r="G294" s="107"/>
      <c r="H294" s="49"/>
      <c r="I294" s="50"/>
      <c r="J294" s="50"/>
    </row>
    <row r="295" spans="2:10">
      <c r="B295" s="49"/>
      <c r="C295" s="49"/>
      <c r="D295" s="49"/>
      <c r="E295" s="107"/>
      <c r="F295" s="49"/>
      <c r="G295" s="107"/>
      <c r="H295" s="49"/>
      <c r="I295" s="50"/>
      <c r="J295" s="50"/>
    </row>
    <row r="296" spans="2:10">
      <c r="B296" s="49"/>
      <c r="C296" s="49"/>
      <c r="D296" s="49"/>
      <c r="E296" s="107"/>
      <c r="F296" s="49"/>
      <c r="G296" s="107"/>
      <c r="H296" s="49"/>
      <c r="I296" s="50"/>
      <c r="J296" s="50"/>
    </row>
    <row r="297" spans="2:10">
      <c r="B297" s="49"/>
      <c r="C297" s="49"/>
      <c r="D297" s="49"/>
      <c r="E297" s="107"/>
      <c r="F297" s="49"/>
      <c r="G297" s="107"/>
      <c r="H297" s="49"/>
      <c r="I297" s="50"/>
      <c r="J297" s="50"/>
    </row>
    <row r="298" spans="2:10">
      <c r="B298" s="49"/>
      <c r="C298" s="49"/>
      <c r="D298" s="49"/>
      <c r="E298" s="107"/>
      <c r="F298" s="49"/>
      <c r="G298" s="107"/>
      <c r="H298" s="49"/>
      <c r="I298" s="50"/>
      <c r="J298" s="50"/>
    </row>
    <row r="299" spans="2:10">
      <c r="B299" s="49"/>
      <c r="C299" s="49"/>
      <c r="D299" s="49"/>
      <c r="E299" s="107"/>
      <c r="F299" s="49"/>
      <c r="G299" s="107"/>
      <c r="H299" s="49"/>
      <c r="I299" s="50"/>
      <c r="J299" s="50"/>
    </row>
    <row r="300" spans="2:10">
      <c r="B300" s="49"/>
      <c r="C300" s="49"/>
      <c r="D300" s="49"/>
      <c r="E300" s="107"/>
      <c r="F300" s="49"/>
      <c r="G300" s="107"/>
      <c r="H300" s="49"/>
      <c r="I300" s="50"/>
      <c r="J300" s="50"/>
    </row>
    <row r="301" spans="2:10">
      <c r="B301" s="49"/>
      <c r="C301" s="49"/>
      <c r="D301" s="49"/>
      <c r="E301" s="107"/>
      <c r="F301" s="49"/>
      <c r="G301" s="107"/>
      <c r="H301" s="49"/>
      <c r="I301" s="50"/>
      <c r="J301" s="50"/>
    </row>
    <row r="302" spans="2:10">
      <c r="B302" s="49"/>
      <c r="C302" s="49"/>
      <c r="D302" s="49"/>
      <c r="E302" s="107"/>
      <c r="F302" s="49"/>
      <c r="G302" s="107"/>
      <c r="H302" s="49"/>
      <c r="I302" s="50"/>
      <c r="J302" s="50"/>
    </row>
    <row r="303" spans="2:10">
      <c r="B303" s="49"/>
      <c r="C303" s="49"/>
      <c r="D303" s="49"/>
      <c r="E303" s="107"/>
      <c r="F303" s="49"/>
      <c r="G303" s="107"/>
      <c r="H303" s="49"/>
      <c r="I303" s="50"/>
      <c r="J303" s="50"/>
    </row>
    <row r="304" spans="2:10">
      <c r="B304" s="49"/>
      <c r="C304" s="49"/>
      <c r="D304" s="49"/>
      <c r="E304" s="107"/>
      <c r="F304" s="49"/>
      <c r="G304" s="107"/>
      <c r="H304" s="49"/>
      <c r="I304" s="50"/>
      <c r="J304" s="50"/>
    </row>
    <row r="305" spans="2:10">
      <c r="B305" s="49"/>
      <c r="C305" s="49"/>
      <c r="D305" s="49"/>
      <c r="E305" s="107"/>
      <c r="F305" s="49"/>
      <c r="G305" s="107"/>
      <c r="H305" s="49"/>
      <c r="I305" s="50"/>
      <c r="J305" s="50"/>
    </row>
    <row r="306" spans="2:10">
      <c r="B306" s="49"/>
      <c r="C306" s="49"/>
      <c r="D306" s="49"/>
      <c r="E306" s="107"/>
      <c r="F306" s="49"/>
      <c r="G306" s="107"/>
      <c r="H306" s="49"/>
      <c r="I306" s="50"/>
      <c r="J306" s="50"/>
    </row>
    <row r="307" spans="2:10">
      <c r="B307" s="49"/>
      <c r="C307" s="49"/>
      <c r="D307" s="49"/>
      <c r="E307" s="107"/>
      <c r="F307" s="49"/>
      <c r="G307" s="107"/>
      <c r="H307" s="49"/>
      <c r="I307" s="50"/>
      <c r="J307" s="50"/>
    </row>
    <row r="308" spans="2:10">
      <c r="B308" s="49"/>
      <c r="C308" s="49"/>
      <c r="D308" s="49"/>
      <c r="E308" s="107"/>
      <c r="F308" s="49"/>
      <c r="G308" s="107"/>
      <c r="H308" s="49"/>
      <c r="I308" s="50"/>
      <c r="J308" s="50"/>
    </row>
    <row r="309" spans="2:10">
      <c r="B309" s="49"/>
      <c r="C309" s="49"/>
      <c r="D309" s="49"/>
      <c r="E309" s="107"/>
      <c r="F309" s="49"/>
      <c r="G309" s="107"/>
      <c r="H309" s="49"/>
      <c r="I309" s="50"/>
      <c r="J309" s="50"/>
    </row>
    <row r="310" spans="2:10">
      <c r="B310" s="49"/>
      <c r="C310" s="49"/>
      <c r="D310" s="49"/>
      <c r="E310" s="107"/>
      <c r="F310" s="49"/>
      <c r="G310" s="107"/>
      <c r="H310" s="49"/>
      <c r="I310" s="50"/>
      <c r="J310" s="50"/>
    </row>
    <row r="311" spans="2:10">
      <c r="B311" s="49"/>
      <c r="C311" s="49"/>
      <c r="D311" s="49"/>
      <c r="E311" s="107"/>
      <c r="F311" s="49"/>
      <c r="G311" s="107"/>
      <c r="H311" s="49"/>
      <c r="I311" s="50"/>
      <c r="J311" s="50"/>
    </row>
    <row r="312" spans="2:10">
      <c r="B312" s="49"/>
      <c r="C312" s="49"/>
      <c r="D312" s="49"/>
      <c r="E312" s="107"/>
      <c r="F312" s="49"/>
      <c r="G312" s="107"/>
      <c r="H312" s="49"/>
      <c r="I312" s="50"/>
      <c r="J312" s="50"/>
    </row>
    <row r="313" spans="2:10">
      <c r="B313" s="49"/>
      <c r="C313" s="49"/>
      <c r="D313" s="49"/>
      <c r="E313" s="107"/>
      <c r="F313" s="49"/>
      <c r="G313" s="107"/>
      <c r="H313" s="49"/>
      <c r="I313" s="50"/>
      <c r="J313" s="50"/>
    </row>
    <row r="314" spans="2:10">
      <c r="B314" s="49"/>
      <c r="C314" s="49"/>
      <c r="D314" s="49"/>
      <c r="E314" s="107"/>
      <c r="F314" s="49"/>
      <c r="G314" s="107"/>
      <c r="H314" s="49"/>
      <c r="I314" s="50"/>
      <c r="J314" s="50"/>
    </row>
    <row r="315" spans="2:10">
      <c r="B315" s="49"/>
      <c r="C315" s="49"/>
      <c r="D315" s="49"/>
      <c r="E315" s="107"/>
      <c r="F315" s="49"/>
      <c r="G315" s="107"/>
      <c r="H315" s="49"/>
      <c r="I315" s="50"/>
      <c r="J315" s="50"/>
    </row>
    <row r="316" spans="2:10">
      <c r="B316" s="49"/>
      <c r="C316" s="49"/>
      <c r="D316" s="49"/>
      <c r="E316" s="107"/>
      <c r="F316" s="49"/>
      <c r="G316" s="107"/>
      <c r="H316" s="49"/>
      <c r="I316" s="50"/>
      <c r="J316" s="50"/>
    </row>
    <row r="317" spans="2:10">
      <c r="B317" s="49"/>
      <c r="C317" s="49"/>
      <c r="D317" s="49"/>
      <c r="E317" s="107"/>
      <c r="F317" s="49"/>
      <c r="G317" s="107"/>
      <c r="H317" s="49"/>
      <c r="I317" s="50"/>
      <c r="J317" s="50"/>
    </row>
    <row r="318" spans="2:10">
      <c r="B318" s="49"/>
      <c r="C318" s="49"/>
      <c r="D318" s="49"/>
      <c r="E318" s="107"/>
      <c r="F318" s="49"/>
      <c r="G318" s="107"/>
      <c r="H318" s="49"/>
      <c r="I318" s="50"/>
      <c r="J318" s="50"/>
    </row>
    <row r="319" spans="2:10">
      <c r="B319" s="49"/>
      <c r="C319" s="49"/>
      <c r="D319" s="49"/>
      <c r="E319" s="107"/>
      <c r="F319" s="49"/>
      <c r="G319" s="107"/>
      <c r="H319" s="49"/>
      <c r="I319" s="50"/>
      <c r="J319" s="50"/>
    </row>
    <row r="320" spans="2:10">
      <c r="B320" s="49"/>
      <c r="C320" s="49"/>
      <c r="D320" s="49"/>
      <c r="E320" s="107"/>
      <c r="F320" s="49"/>
      <c r="G320" s="107"/>
      <c r="H320" s="49"/>
      <c r="I320" s="50"/>
      <c r="J320" s="50"/>
    </row>
    <row r="321" spans="2:10">
      <c r="B321" s="49"/>
      <c r="C321" s="49"/>
      <c r="D321" s="49"/>
      <c r="E321" s="107"/>
      <c r="F321" s="49"/>
      <c r="G321" s="107"/>
      <c r="H321" s="49"/>
      <c r="I321" s="50"/>
      <c r="J321" s="50"/>
    </row>
    <row r="322" spans="2:10">
      <c r="B322" s="49"/>
      <c r="C322" s="49"/>
      <c r="D322" s="49"/>
      <c r="E322" s="107"/>
      <c r="F322" s="49"/>
      <c r="G322" s="107"/>
      <c r="H322" s="49"/>
      <c r="I322" s="50"/>
      <c r="J322" s="50"/>
    </row>
    <row r="323" spans="2:10">
      <c r="B323" s="49"/>
      <c r="C323" s="49"/>
      <c r="D323" s="49"/>
      <c r="E323" s="107"/>
      <c r="F323" s="49"/>
      <c r="G323" s="107"/>
      <c r="H323" s="49"/>
      <c r="I323" s="50"/>
      <c r="J323" s="50"/>
    </row>
    <row r="324" spans="2:10">
      <c r="B324" s="49"/>
      <c r="C324" s="49"/>
      <c r="D324" s="49"/>
      <c r="E324" s="107"/>
      <c r="F324" s="49"/>
      <c r="G324" s="107"/>
      <c r="H324" s="49"/>
      <c r="I324" s="50"/>
      <c r="J324" s="50"/>
    </row>
    <row r="325" spans="2:10">
      <c r="B325" s="49"/>
      <c r="C325" s="49"/>
      <c r="D325" s="49"/>
      <c r="E325" s="107"/>
      <c r="F325" s="49"/>
      <c r="G325" s="107"/>
      <c r="H325" s="49"/>
      <c r="I325" s="50"/>
      <c r="J325" s="50"/>
    </row>
    <row r="326" spans="2:10">
      <c r="B326" s="49"/>
      <c r="C326" s="49"/>
      <c r="D326" s="49"/>
      <c r="E326" s="107"/>
      <c r="F326" s="49"/>
      <c r="G326" s="107"/>
      <c r="H326" s="49"/>
      <c r="I326" s="50"/>
      <c r="J326" s="50"/>
    </row>
    <row r="327" spans="2:10">
      <c r="B327" s="49"/>
      <c r="C327" s="49"/>
      <c r="D327" s="49"/>
      <c r="E327" s="107"/>
      <c r="F327" s="49"/>
      <c r="G327" s="107"/>
      <c r="H327" s="49"/>
      <c r="I327" s="50"/>
      <c r="J327" s="50"/>
    </row>
    <row r="328" spans="2:10">
      <c r="B328" s="49"/>
      <c r="C328" s="49"/>
      <c r="D328" s="49"/>
      <c r="E328" s="107"/>
      <c r="F328" s="49"/>
      <c r="G328" s="107"/>
      <c r="H328" s="49"/>
      <c r="I328" s="50"/>
      <c r="J328" s="50"/>
    </row>
    <row r="329" spans="2:10">
      <c r="B329" s="49"/>
      <c r="C329" s="49"/>
      <c r="D329" s="49"/>
      <c r="E329" s="107"/>
      <c r="F329" s="49"/>
      <c r="G329" s="107"/>
      <c r="H329" s="49"/>
      <c r="I329" s="50"/>
      <c r="J329" s="50"/>
    </row>
    <row r="330" spans="2:10">
      <c r="B330" s="49"/>
      <c r="C330" s="49"/>
      <c r="D330" s="49"/>
      <c r="E330" s="107"/>
      <c r="F330" s="49"/>
      <c r="G330" s="107"/>
      <c r="H330" s="49"/>
      <c r="I330" s="50"/>
      <c r="J330" s="50"/>
    </row>
    <row r="331" spans="2:10">
      <c r="B331" s="49"/>
      <c r="C331" s="49"/>
      <c r="D331" s="49"/>
      <c r="E331" s="107"/>
      <c r="F331" s="49"/>
      <c r="G331" s="107"/>
      <c r="H331" s="49"/>
      <c r="I331" s="50"/>
      <c r="J331" s="50"/>
    </row>
    <row r="332" spans="2:10">
      <c r="B332" s="49"/>
      <c r="C332" s="49"/>
      <c r="D332" s="49"/>
      <c r="E332" s="107"/>
      <c r="F332" s="49"/>
      <c r="G332" s="107"/>
      <c r="H332" s="49"/>
      <c r="I332" s="50"/>
      <c r="J332" s="50"/>
    </row>
    <row r="333" spans="2:10">
      <c r="B333" s="49"/>
      <c r="C333" s="49"/>
      <c r="D333" s="49"/>
      <c r="E333" s="107"/>
      <c r="F333" s="49"/>
      <c r="G333" s="107"/>
      <c r="H333" s="49"/>
      <c r="I333" s="50"/>
      <c r="J333" s="50"/>
    </row>
    <row r="334" spans="2:10">
      <c r="B334" s="49"/>
      <c r="C334" s="49"/>
      <c r="D334" s="49"/>
      <c r="E334" s="107"/>
      <c r="F334" s="49"/>
      <c r="G334" s="107"/>
      <c r="H334" s="49"/>
      <c r="I334" s="50"/>
      <c r="J334" s="50"/>
    </row>
    <row r="335" spans="2:10">
      <c r="B335" s="49"/>
      <c r="C335" s="49"/>
      <c r="D335" s="49"/>
      <c r="E335" s="107"/>
      <c r="F335" s="49"/>
      <c r="G335" s="107"/>
      <c r="H335" s="49"/>
      <c r="I335" s="50"/>
      <c r="J335" s="50"/>
    </row>
    <row r="336" spans="2:10">
      <c r="B336" s="49"/>
      <c r="C336" s="49"/>
      <c r="D336" s="49"/>
      <c r="E336" s="107"/>
      <c r="F336" s="49"/>
      <c r="G336" s="107"/>
      <c r="H336" s="49"/>
      <c r="I336" s="50"/>
      <c r="J336" s="50"/>
    </row>
    <row r="337" spans="2:10">
      <c r="B337" s="49"/>
      <c r="C337" s="49"/>
      <c r="D337" s="49"/>
      <c r="E337" s="107"/>
      <c r="F337" s="49"/>
      <c r="G337" s="107"/>
      <c r="H337" s="49"/>
      <c r="I337" s="50"/>
      <c r="J337" s="50"/>
    </row>
    <row r="338" spans="2:10">
      <c r="B338" s="49"/>
      <c r="C338" s="49"/>
      <c r="D338" s="49"/>
      <c r="E338" s="107"/>
      <c r="F338" s="49"/>
      <c r="G338" s="107"/>
      <c r="H338" s="49"/>
      <c r="I338" s="50"/>
      <c r="J338" s="50"/>
    </row>
    <row r="339" spans="2:10">
      <c r="B339" s="49"/>
      <c r="C339" s="49"/>
      <c r="D339" s="49"/>
      <c r="E339" s="107"/>
      <c r="F339" s="49"/>
      <c r="G339" s="107"/>
      <c r="H339" s="49"/>
      <c r="I339" s="50"/>
      <c r="J339" s="50"/>
    </row>
    <row r="340" spans="2:10">
      <c r="B340" s="49"/>
      <c r="C340" s="49"/>
      <c r="D340" s="49"/>
      <c r="E340" s="107"/>
      <c r="F340" s="49"/>
      <c r="G340" s="107"/>
      <c r="H340" s="49"/>
      <c r="I340" s="50"/>
      <c r="J340" s="50"/>
    </row>
    <row r="341" spans="2:10">
      <c r="B341" s="49"/>
      <c r="C341" s="49"/>
      <c r="D341" s="49"/>
      <c r="E341" s="107"/>
      <c r="F341" s="49"/>
      <c r="G341" s="107"/>
      <c r="H341" s="49"/>
      <c r="I341" s="50"/>
      <c r="J341" s="50"/>
    </row>
    <row r="342" spans="2:10">
      <c r="B342" s="49"/>
      <c r="C342" s="49"/>
      <c r="D342" s="49"/>
      <c r="E342" s="107"/>
      <c r="F342" s="49"/>
      <c r="G342" s="107"/>
      <c r="H342" s="49"/>
      <c r="I342" s="50"/>
      <c r="J342" s="50"/>
    </row>
    <row r="343" spans="2:10">
      <c r="B343" s="49"/>
      <c r="C343" s="49"/>
      <c r="D343" s="49"/>
      <c r="E343" s="107"/>
      <c r="F343" s="49"/>
      <c r="G343" s="107"/>
      <c r="H343" s="49"/>
      <c r="I343" s="50"/>
      <c r="J343" s="50"/>
    </row>
    <row r="344" spans="2:10">
      <c r="B344" s="49"/>
      <c r="C344" s="49"/>
      <c r="D344" s="49"/>
      <c r="E344" s="107"/>
      <c r="F344" s="49"/>
      <c r="G344" s="107"/>
      <c r="H344" s="49"/>
      <c r="I344" s="50"/>
      <c r="J344" s="50"/>
    </row>
    <row r="345" spans="2:10">
      <c r="B345" s="49"/>
      <c r="C345" s="49"/>
      <c r="D345" s="49"/>
      <c r="E345" s="107"/>
      <c r="F345" s="49"/>
      <c r="G345" s="107"/>
      <c r="H345" s="49"/>
      <c r="I345" s="50"/>
      <c r="J345" s="50"/>
    </row>
    <row r="346" spans="2:10">
      <c r="B346" s="49"/>
      <c r="C346" s="49"/>
      <c r="D346" s="49"/>
      <c r="E346" s="107"/>
      <c r="F346" s="49"/>
      <c r="G346" s="107"/>
      <c r="H346" s="49"/>
      <c r="I346" s="50"/>
      <c r="J346" s="50"/>
    </row>
    <row r="347" spans="2:10">
      <c r="B347" s="49"/>
      <c r="C347" s="49"/>
      <c r="D347" s="49"/>
      <c r="E347" s="107"/>
      <c r="F347" s="49"/>
      <c r="G347" s="107"/>
      <c r="H347" s="49"/>
      <c r="I347" s="50"/>
      <c r="J347" s="50"/>
    </row>
    <row r="348" spans="2:10">
      <c r="B348" s="49"/>
      <c r="C348" s="49"/>
      <c r="D348" s="49"/>
      <c r="E348" s="107"/>
      <c r="F348" s="49"/>
      <c r="G348" s="107"/>
      <c r="H348" s="49"/>
      <c r="I348" s="50"/>
      <c r="J348" s="50"/>
    </row>
    <row r="349" spans="2:10">
      <c r="B349" s="49"/>
      <c r="C349" s="49"/>
      <c r="D349" s="49"/>
      <c r="E349" s="107"/>
      <c r="F349" s="49"/>
      <c r="G349" s="107"/>
      <c r="H349" s="49"/>
      <c r="I349" s="50"/>
      <c r="J349" s="50"/>
    </row>
    <row r="350" spans="2:10">
      <c r="B350" s="49"/>
      <c r="C350" s="49"/>
      <c r="D350" s="49"/>
      <c r="E350" s="107"/>
      <c r="F350" s="49"/>
      <c r="G350" s="107"/>
      <c r="H350" s="49"/>
      <c r="I350" s="50"/>
      <c r="J350" s="50"/>
    </row>
    <row r="351" spans="2:10">
      <c r="B351" s="49"/>
      <c r="C351" s="49"/>
      <c r="D351" s="49"/>
      <c r="E351" s="107"/>
      <c r="F351" s="49"/>
      <c r="G351" s="107"/>
      <c r="H351" s="49"/>
      <c r="I351" s="50"/>
      <c r="J351" s="50"/>
    </row>
    <row r="352" spans="2:10">
      <c r="B352" s="49"/>
      <c r="C352" s="49"/>
      <c r="D352" s="49"/>
      <c r="E352" s="107"/>
      <c r="F352" s="49"/>
      <c r="G352" s="107"/>
      <c r="H352" s="49"/>
      <c r="I352" s="50"/>
      <c r="J352" s="50"/>
    </row>
    <row r="353" spans="2:10">
      <c r="B353" s="49"/>
      <c r="C353" s="49"/>
      <c r="D353" s="49"/>
      <c r="E353" s="107"/>
      <c r="F353" s="49"/>
      <c r="G353" s="107"/>
      <c r="H353" s="49"/>
      <c r="I353" s="50"/>
      <c r="J353" s="50"/>
    </row>
    <row r="354" spans="2:10">
      <c r="B354" s="49"/>
      <c r="C354" s="49"/>
      <c r="D354" s="49"/>
      <c r="E354" s="107"/>
      <c r="F354" s="49"/>
      <c r="G354" s="107"/>
      <c r="H354" s="49"/>
      <c r="I354" s="50"/>
      <c r="J354" s="50"/>
    </row>
    <row r="355" spans="2:10">
      <c r="B355" s="49"/>
      <c r="C355" s="49"/>
      <c r="D355" s="49"/>
      <c r="E355" s="107"/>
      <c r="F355" s="49"/>
      <c r="G355" s="107"/>
      <c r="H355" s="49"/>
      <c r="I355" s="50"/>
      <c r="J355" s="50"/>
    </row>
    <row r="356" spans="2:10">
      <c r="B356" s="49"/>
      <c r="C356" s="49"/>
      <c r="D356" s="49"/>
      <c r="E356" s="107"/>
      <c r="F356" s="49"/>
      <c r="G356" s="107"/>
      <c r="H356" s="49"/>
      <c r="I356" s="50"/>
      <c r="J356" s="50"/>
    </row>
    <row r="357" spans="2:10">
      <c r="B357" s="49"/>
      <c r="C357" s="49"/>
      <c r="D357" s="49"/>
      <c r="E357" s="107"/>
      <c r="F357" s="49"/>
      <c r="G357" s="107"/>
      <c r="H357" s="49"/>
      <c r="I357" s="50"/>
      <c r="J357" s="50"/>
    </row>
    <row r="358" spans="2:10">
      <c r="B358" s="49"/>
      <c r="C358" s="49"/>
      <c r="D358" s="49"/>
      <c r="E358" s="107"/>
      <c r="F358" s="49"/>
      <c r="G358" s="107"/>
      <c r="H358" s="49"/>
      <c r="I358" s="50"/>
      <c r="J358" s="50"/>
    </row>
    <row r="359" spans="2:10">
      <c r="B359" s="49"/>
      <c r="C359" s="49"/>
      <c r="D359" s="49"/>
      <c r="E359" s="107"/>
      <c r="F359" s="49"/>
      <c r="G359" s="107"/>
      <c r="H359" s="49"/>
      <c r="I359" s="50"/>
      <c r="J359" s="50"/>
    </row>
    <row r="360" spans="2:10">
      <c r="B360" s="49"/>
      <c r="C360" s="49"/>
      <c r="D360" s="49"/>
      <c r="E360" s="107"/>
      <c r="F360" s="49"/>
      <c r="G360" s="107"/>
      <c r="H360" s="49"/>
      <c r="I360" s="50"/>
      <c r="J360" s="50"/>
    </row>
    <row r="361" spans="2:10">
      <c r="B361" s="49"/>
      <c r="C361" s="49"/>
      <c r="D361" s="49"/>
      <c r="E361" s="107"/>
      <c r="F361" s="49"/>
      <c r="G361" s="107"/>
      <c r="H361" s="49"/>
      <c r="I361" s="50"/>
      <c r="J361" s="50"/>
    </row>
    <row r="362" spans="2:10">
      <c r="B362" s="49"/>
      <c r="C362" s="49"/>
      <c r="D362" s="49"/>
      <c r="E362" s="107"/>
      <c r="F362" s="49"/>
      <c r="G362" s="107"/>
      <c r="H362" s="49"/>
      <c r="I362" s="50"/>
      <c r="J362" s="50"/>
    </row>
    <row r="363" spans="2:10">
      <c r="B363" s="49"/>
      <c r="C363" s="49"/>
      <c r="D363" s="49"/>
      <c r="E363" s="107"/>
      <c r="F363" s="49"/>
      <c r="G363" s="107"/>
      <c r="H363" s="49"/>
      <c r="I363" s="50"/>
      <c r="J363" s="50"/>
    </row>
    <row r="364" spans="2:10">
      <c r="B364" s="49"/>
      <c r="C364" s="49"/>
      <c r="D364" s="49"/>
      <c r="E364" s="107"/>
      <c r="F364" s="49"/>
      <c r="G364" s="107"/>
      <c r="H364" s="49"/>
      <c r="I364" s="50"/>
      <c r="J364" s="50"/>
    </row>
    <row r="365" spans="2:10">
      <c r="B365" s="49"/>
      <c r="C365" s="49"/>
      <c r="D365" s="49"/>
      <c r="E365" s="107"/>
      <c r="F365" s="49"/>
      <c r="G365" s="107"/>
      <c r="H365" s="49"/>
      <c r="I365" s="50"/>
      <c r="J365" s="50"/>
    </row>
    <row r="366" spans="2:10">
      <c r="B366" s="49"/>
      <c r="C366" s="49"/>
      <c r="D366" s="49"/>
      <c r="E366" s="107"/>
      <c r="F366" s="49"/>
      <c r="G366" s="107"/>
      <c r="H366" s="49"/>
      <c r="I366" s="50"/>
      <c r="J366" s="50"/>
    </row>
    <row r="367" spans="2:10">
      <c r="B367" s="49"/>
      <c r="C367" s="49"/>
      <c r="D367" s="49"/>
      <c r="E367" s="107"/>
      <c r="F367" s="49"/>
      <c r="G367" s="107"/>
      <c r="H367" s="49"/>
      <c r="I367" s="50"/>
      <c r="J367" s="50"/>
    </row>
    <row r="368" spans="2:10">
      <c r="B368" s="49"/>
      <c r="C368" s="49"/>
      <c r="D368" s="49"/>
      <c r="E368" s="107"/>
      <c r="F368" s="49"/>
      <c r="G368" s="107"/>
      <c r="H368" s="49"/>
      <c r="I368" s="50"/>
      <c r="J368" s="50"/>
    </row>
    <row r="369" spans="2:10">
      <c r="B369" s="49"/>
      <c r="C369" s="49"/>
      <c r="D369" s="49"/>
      <c r="E369" s="107"/>
      <c r="F369" s="49"/>
      <c r="G369" s="107"/>
      <c r="H369" s="49"/>
      <c r="I369" s="50"/>
      <c r="J369" s="50"/>
    </row>
    <row r="370" spans="2:10">
      <c r="B370" s="49"/>
      <c r="C370" s="49"/>
      <c r="D370" s="49"/>
      <c r="E370" s="107"/>
      <c r="F370" s="49"/>
      <c r="G370" s="107"/>
      <c r="H370" s="49"/>
      <c r="I370" s="50"/>
      <c r="J370" s="50"/>
    </row>
    <row r="371" spans="2:10">
      <c r="B371" s="49"/>
      <c r="C371" s="49"/>
      <c r="D371" s="49"/>
      <c r="E371" s="107"/>
      <c r="F371" s="49"/>
      <c r="G371" s="107"/>
      <c r="H371" s="49"/>
      <c r="I371" s="50"/>
      <c r="J371" s="50"/>
    </row>
    <row r="372" spans="2:10">
      <c r="B372" s="49"/>
      <c r="C372" s="49"/>
      <c r="D372" s="49"/>
      <c r="E372" s="107"/>
      <c r="F372" s="49"/>
      <c r="G372" s="107"/>
      <c r="H372" s="49"/>
      <c r="I372" s="50"/>
      <c r="J372" s="50"/>
    </row>
    <row r="373" spans="2:10">
      <c r="B373" s="49"/>
      <c r="C373" s="49"/>
      <c r="D373" s="49"/>
      <c r="E373" s="107"/>
      <c r="F373" s="49"/>
      <c r="G373" s="107"/>
      <c r="H373" s="49"/>
      <c r="I373" s="50"/>
      <c r="J373" s="50"/>
    </row>
    <row r="374" spans="2:10">
      <c r="B374" s="49"/>
      <c r="C374" s="49"/>
      <c r="D374" s="49"/>
      <c r="E374" s="107"/>
      <c r="F374" s="49"/>
      <c r="G374" s="107"/>
      <c r="H374" s="49"/>
      <c r="I374" s="50"/>
      <c r="J374" s="50"/>
    </row>
    <row r="375" spans="2:10">
      <c r="B375" s="49"/>
      <c r="C375" s="49"/>
      <c r="D375" s="49"/>
      <c r="E375" s="107"/>
      <c r="F375" s="49"/>
      <c r="G375" s="107"/>
      <c r="H375" s="49"/>
      <c r="I375" s="50"/>
      <c r="J375" s="50"/>
    </row>
    <row r="376" spans="2:10">
      <c r="B376" s="49"/>
      <c r="C376" s="49"/>
      <c r="D376" s="49"/>
      <c r="E376" s="107"/>
      <c r="F376" s="49"/>
      <c r="G376" s="107"/>
      <c r="H376" s="49"/>
      <c r="I376" s="50"/>
      <c r="J376" s="50"/>
    </row>
    <row r="377" spans="2:10">
      <c r="B377" s="49"/>
      <c r="C377" s="49"/>
      <c r="D377" s="49"/>
      <c r="E377" s="107"/>
      <c r="F377" s="49"/>
      <c r="G377" s="107"/>
      <c r="H377" s="49"/>
      <c r="I377" s="50"/>
      <c r="J377" s="50"/>
    </row>
    <row r="378" spans="2:10">
      <c r="B378" s="49"/>
      <c r="C378" s="49"/>
      <c r="D378" s="49"/>
      <c r="E378" s="107"/>
      <c r="F378" s="49"/>
      <c r="G378" s="107"/>
      <c r="H378" s="49"/>
      <c r="I378" s="50"/>
      <c r="J378" s="50"/>
    </row>
    <row r="379" spans="2:10">
      <c r="B379" s="49"/>
      <c r="C379" s="49"/>
      <c r="D379" s="49"/>
      <c r="E379" s="107"/>
      <c r="F379" s="49"/>
      <c r="G379" s="107"/>
      <c r="H379" s="49"/>
      <c r="I379" s="50"/>
      <c r="J379" s="50"/>
    </row>
    <row r="380" spans="2:10">
      <c r="B380" s="49"/>
      <c r="C380" s="49"/>
      <c r="D380" s="49"/>
      <c r="E380" s="107"/>
      <c r="F380" s="49"/>
      <c r="G380" s="107"/>
      <c r="H380" s="49"/>
      <c r="I380" s="50"/>
      <c r="J380" s="50"/>
    </row>
    <row r="381" spans="2:10">
      <c r="B381" s="49"/>
      <c r="C381" s="49"/>
      <c r="D381" s="49"/>
      <c r="E381" s="107"/>
      <c r="F381" s="49"/>
      <c r="G381" s="107"/>
      <c r="H381" s="49"/>
      <c r="I381" s="50"/>
      <c r="J381" s="50"/>
    </row>
    <row r="382" spans="2:10">
      <c r="B382" s="49"/>
      <c r="C382" s="49"/>
      <c r="D382" s="49"/>
      <c r="E382" s="107"/>
      <c r="F382" s="49"/>
      <c r="G382" s="107"/>
      <c r="H382" s="49"/>
      <c r="I382" s="50"/>
      <c r="J382" s="50"/>
    </row>
    <row r="383" spans="2:10">
      <c r="B383" s="49"/>
      <c r="C383" s="49"/>
      <c r="D383" s="49"/>
      <c r="E383" s="107"/>
      <c r="F383" s="49"/>
      <c r="G383" s="107"/>
      <c r="H383" s="49"/>
      <c r="I383" s="50"/>
      <c r="J383" s="50"/>
    </row>
    <row r="384" spans="2:10">
      <c r="B384" s="49"/>
      <c r="C384" s="49"/>
      <c r="D384" s="49"/>
      <c r="E384" s="107"/>
      <c r="F384" s="49"/>
      <c r="G384" s="107"/>
      <c r="H384" s="49"/>
      <c r="I384" s="50"/>
      <c r="J384" s="50"/>
    </row>
    <row r="385" spans="2:10">
      <c r="B385" s="49"/>
      <c r="C385" s="49"/>
      <c r="D385" s="49"/>
      <c r="E385" s="107"/>
      <c r="F385" s="49"/>
      <c r="G385" s="107"/>
      <c r="H385" s="49"/>
      <c r="I385" s="50"/>
      <c r="J385" s="50"/>
    </row>
    <row r="386" spans="2:10">
      <c r="B386" s="49"/>
      <c r="C386" s="49"/>
      <c r="D386" s="49"/>
      <c r="E386" s="107"/>
      <c r="F386" s="49"/>
      <c r="G386" s="107"/>
      <c r="H386" s="49"/>
      <c r="I386" s="50"/>
      <c r="J386" s="50"/>
    </row>
    <row r="387" spans="2:10">
      <c r="B387" s="49"/>
      <c r="C387" s="49"/>
      <c r="D387" s="49"/>
      <c r="E387" s="107"/>
      <c r="F387" s="49"/>
      <c r="G387" s="107"/>
      <c r="H387" s="49"/>
      <c r="I387" s="50"/>
      <c r="J387" s="50"/>
    </row>
    <row r="388" spans="2:10">
      <c r="B388" s="49"/>
      <c r="C388" s="49"/>
      <c r="D388" s="49"/>
      <c r="E388" s="107"/>
      <c r="F388" s="49"/>
      <c r="G388" s="107"/>
      <c r="H388" s="49"/>
      <c r="I388" s="50"/>
      <c r="J388" s="50"/>
    </row>
    <row r="389" spans="2:10">
      <c r="B389" s="49"/>
      <c r="C389" s="49"/>
      <c r="D389" s="49"/>
      <c r="E389" s="107"/>
      <c r="F389" s="49"/>
      <c r="G389" s="107"/>
      <c r="H389" s="49"/>
      <c r="I389" s="50"/>
      <c r="J389" s="50"/>
    </row>
    <row r="390" spans="2:10">
      <c r="B390" s="49"/>
      <c r="C390" s="49"/>
      <c r="D390" s="49"/>
      <c r="E390" s="107"/>
      <c r="F390" s="49"/>
      <c r="G390" s="107"/>
      <c r="H390" s="49"/>
      <c r="I390" s="50"/>
      <c r="J390" s="50"/>
    </row>
    <row r="391" spans="2:10">
      <c r="B391" s="49"/>
      <c r="C391" s="49"/>
      <c r="D391" s="49"/>
      <c r="E391" s="107"/>
      <c r="F391" s="49"/>
      <c r="G391" s="107"/>
      <c r="H391" s="49"/>
      <c r="I391" s="50"/>
      <c r="J391" s="50"/>
    </row>
    <row r="392" spans="2:10">
      <c r="B392" s="49"/>
      <c r="C392" s="49"/>
      <c r="D392" s="49"/>
      <c r="E392" s="107"/>
      <c r="F392" s="49"/>
      <c r="G392" s="107"/>
      <c r="H392" s="49"/>
      <c r="I392" s="50"/>
      <c r="J392" s="50"/>
    </row>
    <row r="393" spans="2:10">
      <c r="B393" s="49"/>
      <c r="C393" s="49"/>
      <c r="D393" s="49"/>
      <c r="E393" s="107"/>
      <c r="F393" s="49"/>
      <c r="G393" s="107"/>
      <c r="H393" s="49"/>
      <c r="I393" s="50"/>
      <c r="J393" s="50"/>
    </row>
    <row r="394" spans="2:10">
      <c r="B394" s="49"/>
      <c r="C394" s="49"/>
      <c r="D394" s="49"/>
      <c r="E394" s="107"/>
      <c r="F394" s="49"/>
      <c r="G394" s="107"/>
      <c r="H394" s="49"/>
      <c r="I394" s="50"/>
      <c r="J394" s="50"/>
    </row>
    <row r="395" spans="2:10">
      <c r="B395" s="49"/>
      <c r="C395" s="49"/>
      <c r="D395" s="49"/>
      <c r="E395" s="107"/>
      <c r="F395" s="49"/>
      <c r="G395" s="107"/>
      <c r="H395" s="49"/>
      <c r="I395" s="50"/>
      <c r="J395" s="50"/>
    </row>
    <row r="396" spans="2:10">
      <c r="B396" s="49"/>
      <c r="C396" s="49"/>
      <c r="D396" s="49"/>
      <c r="E396" s="107"/>
      <c r="F396" s="49"/>
      <c r="G396" s="107"/>
      <c r="H396" s="49"/>
      <c r="I396" s="50"/>
      <c r="J396" s="50"/>
    </row>
    <row r="397" spans="2:10">
      <c r="B397" s="49"/>
      <c r="C397" s="49"/>
      <c r="D397" s="49"/>
      <c r="E397" s="107"/>
      <c r="F397" s="49"/>
      <c r="G397" s="107"/>
      <c r="H397" s="49"/>
      <c r="I397" s="50"/>
      <c r="J397" s="50"/>
    </row>
    <row r="398" spans="2:10">
      <c r="B398" s="49"/>
      <c r="C398" s="49"/>
      <c r="D398" s="49"/>
      <c r="E398" s="107"/>
      <c r="F398" s="49"/>
      <c r="G398" s="107"/>
      <c r="H398" s="49"/>
      <c r="I398" s="50"/>
      <c r="J398" s="50"/>
    </row>
    <row r="399" spans="2:10">
      <c r="B399" s="49"/>
      <c r="C399" s="49"/>
      <c r="D399" s="49"/>
      <c r="E399" s="107"/>
      <c r="F399" s="49"/>
      <c r="G399" s="107"/>
      <c r="H399" s="49"/>
      <c r="I399" s="50"/>
      <c r="J399" s="50"/>
    </row>
    <row r="400" spans="2:10">
      <c r="B400" s="49"/>
      <c r="C400" s="49"/>
      <c r="D400" s="49"/>
      <c r="E400" s="107"/>
      <c r="F400" s="49"/>
      <c r="G400" s="107"/>
      <c r="H400" s="49"/>
      <c r="I400" s="50"/>
      <c r="J400" s="50"/>
    </row>
    <row r="401" spans="2:10">
      <c r="B401" s="49"/>
      <c r="C401" s="49"/>
      <c r="D401" s="49"/>
      <c r="E401" s="107"/>
      <c r="F401" s="49"/>
      <c r="G401" s="107"/>
      <c r="H401" s="49"/>
      <c r="I401" s="50"/>
      <c r="J401" s="50"/>
    </row>
    <row r="402" spans="2:10">
      <c r="B402" s="49"/>
      <c r="C402" s="49"/>
      <c r="D402" s="49"/>
      <c r="E402" s="107"/>
      <c r="F402" s="49"/>
      <c r="G402" s="107"/>
      <c r="H402" s="49"/>
      <c r="I402" s="50"/>
      <c r="J402" s="50"/>
    </row>
    <row r="403" spans="2:10">
      <c r="B403" s="49"/>
      <c r="C403" s="49"/>
      <c r="D403" s="49"/>
      <c r="E403" s="107"/>
      <c r="F403" s="49"/>
      <c r="G403" s="107"/>
      <c r="H403" s="49"/>
      <c r="I403" s="50"/>
      <c r="J403" s="50"/>
    </row>
    <row r="404" spans="2:10">
      <c r="B404" s="49"/>
      <c r="C404" s="49"/>
      <c r="D404" s="49"/>
      <c r="E404" s="107"/>
      <c r="F404" s="49"/>
      <c r="G404" s="107"/>
      <c r="H404" s="49"/>
      <c r="I404" s="50"/>
      <c r="J404" s="50"/>
    </row>
    <row r="405" spans="2:10">
      <c r="B405" s="49"/>
      <c r="C405" s="49"/>
      <c r="D405" s="49"/>
      <c r="E405" s="107"/>
      <c r="F405" s="49"/>
      <c r="G405" s="107"/>
      <c r="H405" s="49"/>
      <c r="I405" s="50"/>
      <c r="J405" s="50"/>
    </row>
    <row r="406" spans="2:10">
      <c r="B406" s="49"/>
      <c r="C406" s="49"/>
      <c r="D406" s="49"/>
      <c r="E406" s="107"/>
      <c r="F406" s="49"/>
      <c r="G406" s="107"/>
      <c r="H406" s="49"/>
      <c r="I406" s="50"/>
      <c r="J406" s="50"/>
    </row>
    <row r="407" spans="2:10">
      <c r="B407" s="49"/>
      <c r="C407" s="49"/>
      <c r="D407" s="49"/>
      <c r="E407" s="107"/>
      <c r="F407" s="49"/>
      <c r="G407" s="107"/>
      <c r="H407" s="49"/>
      <c r="I407" s="50"/>
      <c r="J407" s="50"/>
    </row>
    <row r="408" spans="2:10">
      <c r="B408" s="49"/>
      <c r="C408" s="49"/>
      <c r="D408" s="49"/>
      <c r="E408" s="107"/>
      <c r="F408" s="49"/>
      <c r="G408" s="107"/>
      <c r="H408" s="49"/>
      <c r="I408" s="50"/>
      <c r="J408" s="50"/>
    </row>
    <row r="409" spans="2:10">
      <c r="B409" s="49"/>
      <c r="C409" s="49"/>
      <c r="D409" s="49"/>
      <c r="E409" s="107"/>
      <c r="F409" s="49"/>
      <c r="G409" s="107"/>
      <c r="H409" s="49"/>
      <c r="I409" s="50"/>
      <c r="J409" s="50"/>
    </row>
    <row r="410" spans="2:10">
      <c r="B410" s="49"/>
      <c r="C410" s="49"/>
      <c r="D410" s="49"/>
      <c r="E410" s="107"/>
      <c r="F410" s="49"/>
      <c r="G410" s="107"/>
      <c r="H410" s="49"/>
      <c r="I410" s="50"/>
      <c r="J410" s="50"/>
    </row>
    <row r="411" spans="2:10">
      <c r="B411" s="49"/>
      <c r="C411" s="49"/>
      <c r="D411" s="49"/>
      <c r="E411" s="107"/>
      <c r="F411" s="49"/>
      <c r="G411" s="107"/>
      <c r="H411" s="49"/>
      <c r="I411" s="50"/>
      <c r="J411" s="50"/>
    </row>
    <row r="412" spans="2:10">
      <c r="B412" s="49"/>
      <c r="C412" s="49"/>
      <c r="D412" s="49"/>
      <c r="E412" s="107"/>
      <c r="F412" s="49"/>
      <c r="G412" s="107"/>
      <c r="H412" s="49"/>
      <c r="I412" s="50"/>
      <c r="J412" s="50"/>
    </row>
    <row r="413" spans="2:10">
      <c r="B413" s="49"/>
      <c r="C413" s="49"/>
      <c r="D413" s="49"/>
      <c r="E413" s="107"/>
      <c r="F413" s="49"/>
      <c r="G413" s="107"/>
      <c r="H413" s="49"/>
      <c r="I413" s="50"/>
      <c r="J413" s="50"/>
    </row>
    <row r="414" spans="2:10">
      <c r="B414" s="49"/>
      <c r="C414" s="49"/>
      <c r="D414" s="49"/>
      <c r="E414" s="107"/>
      <c r="F414" s="49"/>
      <c r="G414" s="107"/>
      <c r="H414" s="49"/>
      <c r="I414" s="50"/>
      <c r="J414" s="50"/>
    </row>
    <row r="415" spans="2:10">
      <c r="B415" s="49"/>
      <c r="C415" s="49"/>
      <c r="D415" s="49"/>
      <c r="E415" s="107"/>
      <c r="F415" s="49"/>
      <c r="G415" s="107"/>
      <c r="H415" s="49"/>
      <c r="I415" s="50"/>
      <c r="J415" s="50"/>
    </row>
    <row r="416" spans="2:10">
      <c r="B416" s="49"/>
      <c r="C416" s="49"/>
      <c r="D416" s="49"/>
      <c r="E416" s="107"/>
      <c r="F416" s="49"/>
      <c r="G416" s="107"/>
      <c r="H416" s="49"/>
      <c r="I416" s="50"/>
      <c r="J416" s="50"/>
    </row>
    <row r="417" spans="2:10">
      <c r="B417" s="49"/>
      <c r="C417" s="49"/>
      <c r="D417" s="49"/>
      <c r="E417" s="107"/>
      <c r="F417" s="49"/>
      <c r="G417" s="107"/>
      <c r="H417" s="49"/>
      <c r="I417" s="50"/>
      <c r="J417" s="50"/>
    </row>
    <row r="418" spans="2:10">
      <c r="B418" s="49"/>
      <c r="C418" s="49"/>
      <c r="D418" s="49"/>
      <c r="E418" s="107"/>
      <c r="F418" s="49"/>
      <c r="G418" s="107"/>
      <c r="H418" s="49"/>
      <c r="I418" s="50"/>
      <c r="J418" s="50"/>
    </row>
    <row r="419" spans="2:10">
      <c r="B419" s="49"/>
      <c r="C419" s="49"/>
      <c r="D419" s="49"/>
      <c r="E419" s="107"/>
      <c r="F419" s="49"/>
      <c r="G419" s="107"/>
      <c r="H419" s="49"/>
      <c r="I419" s="50"/>
      <c r="J419" s="50"/>
    </row>
    <row r="420" spans="2:10">
      <c r="B420" s="49"/>
      <c r="C420" s="49"/>
      <c r="D420" s="49"/>
      <c r="E420" s="107"/>
      <c r="F420" s="49"/>
      <c r="G420" s="107"/>
      <c r="H420" s="49"/>
      <c r="I420" s="50"/>
      <c r="J420" s="50"/>
    </row>
    <row r="421" spans="2:10">
      <c r="B421" s="49"/>
      <c r="C421" s="49"/>
      <c r="D421" s="49"/>
      <c r="E421" s="107"/>
      <c r="F421" s="49"/>
      <c r="G421" s="107"/>
      <c r="H421" s="49"/>
      <c r="I421" s="50"/>
      <c r="J421" s="50"/>
    </row>
    <row r="422" spans="2:10">
      <c r="B422" s="49"/>
      <c r="C422" s="49"/>
      <c r="D422" s="49"/>
      <c r="E422" s="107"/>
      <c r="F422" s="49"/>
      <c r="G422" s="107"/>
      <c r="H422" s="49"/>
      <c r="I422" s="50"/>
      <c r="J422" s="50"/>
    </row>
    <row r="423" spans="2:10">
      <c r="B423" s="49"/>
      <c r="C423" s="49"/>
      <c r="D423" s="49"/>
      <c r="E423" s="107"/>
      <c r="F423" s="49"/>
      <c r="G423" s="107"/>
      <c r="H423" s="49"/>
      <c r="I423" s="50"/>
      <c r="J423" s="50"/>
    </row>
    <row r="424" spans="2:10">
      <c r="B424" s="49"/>
      <c r="C424" s="49"/>
      <c r="D424" s="49"/>
      <c r="E424" s="107"/>
      <c r="F424" s="49"/>
      <c r="G424" s="107"/>
      <c r="H424" s="49"/>
      <c r="I424" s="50"/>
      <c r="J424" s="50"/>
    </row>
    <row r="425" spans="2:10">
      <c r="B425" s="49"/>
      <c r="C425" s="49"/>
      <c r="D425" s="49"/>
      <c r="E425" s="107"/>
      <c r="F425" s="49"/>
      <c r="G425" s="107"/>
      <c r="H425" s="49"/>
      <c r="I425" s="50"/>
      <c r="J425" s="50"/>
    </row>
    <row r="426" spans="2:10">
      <c r="B426" s="49"/>
      <c r="C426" s="49"/>
      <c r="D426" s="49"/>
      <c r="E426" s="107"/>
      <c r="F426" s="49"/>
      <c r="G426" s="107"/>
      <c r="H426" s="49"/>
      <c r="I426" s="50"/>
      <c r="J426" s="50"/>
    </row>
    <row r="427" spans="2:10">
      <c r="B427" s="49"/>
      <c r="C427" s="49"/>
      <c r="D427" s="49"/>
      <c r="E427" s="107"/>
      <c r="F427" s="49"/>
      <c r="G427" s="107"/>
      <c r="H427" s="49"/>
      <c r="I427" s="50"/>
      <c r="J427" s="50"/>
    </row>
    <row r="428" spans="2:10">
      <c r="B428" s="49"/>
      <c r="C428" s="49"/>
      <c r="D428" s="49"/>
      <c r="E428" s="107"/>
      <c r="F428" s="49"/>
      <c r="G428" s="107"/>
      <c r="H428" s="49"/>
      <c r="I428" s="50"/>
      <c r="J428" s="50"/>
    </row>
    <row r="429" spans="2:10">
      <c r="B429" s="49"/>
      <c r="C429" s="49"/>
      <c r="D429" s="49"/>
      <c r="E429" s="107"/>
      <c r="F429" s="49"/>
      <c r="G429" s="107"/>
      <c r="H429" s="49"/>
      <c r="I429" s="50"/>
      <c r="J429" s="50"/>
    </row>
    <row r="430" spans="2:10">
      <c r="B430" s="49"/>
      <c r="C430" s="49"/>
      <c r="D430" s="49"/>
      <c r="E430" s="107"/>
      <c r="F430" s="49"/>
      <c r="G430" s="107"/>
      <c r="H430" s="49"/>
      <c r="I430" s="50"/>
      <c r="J430" s="50"/>
    </row>
    <row r="431" spans="2:10">
      <c r="B431" s="49"/>
      <c r="C431" s="49"/>
      <c r="D431" s="49"/>
      <c r="E431" s="107"/>
      <c r="F431" s="49"/>
      <c r="G431" s="107"/>
      <c r="H431" s="49"/>
      <c r="I431" s="50"/>
      <c r="J431" s="50"/>
    </row>
    <row r="432" spans="2:10">
      <c r="B432" s="49"/>
      <c r="C432" s="49"/>
      <c r="D432" s="49"/>
      <c r="E432" s="107"/>
      <c r="F432" s="49"/>
      <c r="G432" s="107"/>
      <c r="H432" s="49"/>
      <c r="I432" s="50"/>
      <c r="J432" s="50"/>
    </row>
    <row r="433" spans="2:10">
      <c r="B433" s="49"/>
      <c r="C433" s="49"/>
      <c r="D433" s="49"/>
      <c r="E433" s="107"/>
      <c r="F433" s="49"/>
      <c r="G433" s="107"/>
      <c r="H433" s="49"/>
      <c r="I433" s="50"/>
      <c r="J433" s="50"/>
    </row>
    <row r="434" spans="2:10">
      <c r="B434" s="49"/>
      <c r="C434" s="49"/>
      <c r="D434" s="49"/>
      <c r="E434" s="107"/>
      <c r="F434" s="49"/>
      <c r="G434" s="107"/>
      <c r="H434" s="49"/>
      <c r="I434" s="50"/>
      <c r="J434" s="50"/>
    </row>
    <row r="435" spans="2:10">
      <c r="B435" s="49"/>
      <c r="C435" s="49"/>
      <c r="D435" s="49"/>
      <c r="E435" s="107"/>
      <c r="F435" s="49"/>
      <c r="G435" s="107"/>
      <c r="H435" s="49"/>
      <c r="I435" s="50"/>
      <c r="J435" s="50"/>
    </row>
    <row r="436" spans="2:10">
      <c r="B436" s="49"/>
      <c r="C436" s="49"/>
      <c r="D436" s="49"/>
      <c r="E436" s="107"/>
      <c r="F436" s="49"/>
      <c r="G436" s="107"/>
      <c r="H436" s="49"/>
      <c r="I436" s="50"/>
      <c r="J436" s="50"/>
    </row>
    <row r="437" spans="2:10">
      <c r="B437" s="49"/>
      <c r="C437" s="49"/>
      <c r="D437" s="49"/>
      <c r="E437" s="107"/>
      <c r="F437" s="49"/>
      <c r="G437" s="107"/>
      <c r="H437" s="49"/>
      <c r="I437" s="50"/>
      <c r="J437" s="50"/>
    </row>
    <row r="438" spans="2:10">
      <c r="B438" s="49"/>
      <c r="C438" s="49"/>
      <c r="D438" s="49"/>
      <c r="E438" s="107"/>
      <c r="F438" s="49"/>
      <c r="G438" s="107"/>
      <c r="H438" s="49"/>
      <c r="I438" s="50"/>
      <c r="J438" s="50"/>
    </row>
    <row r="439" spans="2:10">
      <c r="B439" s="49"/>
      <c r="C439" s="49"/>
      <c r="D439" s="49"/>
      <c r="E439" s="107"/>
      <c r="F439" s="49"/>
      <c r="G439" s="107"/>
      <c r="H439" s="49"/>
      <c r="I439" s="50"/>
      <c r="J439" s="50"/>
    </row>
    <row r="440" spans="2:10">
      <c r="B440" s="49"/>
      <c r="C440" s="49"/>
      <c r="D440" s="49"/>
      <c r="E440" s="107"/>
      <c r="F440" s="49"/>
      <c r="G440" s="107"/>
      <c r="H440" s="49"/>
      <c r="I440" s="50"/>
      <c r="J440" s="50"/>
    </row>
    <row r="441" spans="2:10">
      <c r="B441" s="49"/>
      <c r="C441" s="49"/>
      <c r="D441" s="49"/>
      <c r="E441" s="107"/>
      <c r="F441" s="49"/>
      <c r="G441" s="107"/>
      <c r="H441" s="49"/>
      <c r="I441" s="50"/>
      <c r="J441" s="50"/>
    </row>
    <row r="442" spans="2:10">
      <c r="B442" s="49"/>
      <c r="C442" s="49"/>
      <c r="D442" s="49"/>
      <c r="E442" s="107"/>
      <c r="F442" s="49"/>
      <c r="G442" s="107"/>
      <c r="H442" s="49"/>
      <c r="I442" s="50"/>
      <c r="J442" s="50"/>
    </row>
    <row r="443" spans="2:10">
      <c r="B443" s="49"/>
      <c r="C443" s="49"/>
      <c r="D443" s="49"/>
      <c r="E443" s="107"/>
      <c r="F443" s="49"/>
      <c r="G443" s="107"/>
      <c r="H443" s="49"/>
      <c r="I443" s="50"/>
      <c r="J443" s="50"/>
    </row>
    <row r="444" spans="2:10">
      <c r="B444" s="49"/>
      <c r="C444" s="49"/>
      <c r="D444" s="49"/>
      <c r="E444" s="107"/>
      <c r="F444" s="49"/>
      <c r="G444" s="107"/>
      <c r="H444" s="49"/>
      <c r="I444" s="50"/>
      <c r="J444" s="50"/>
    </row>
    <row r="445" spans="2:10">
      <c r="B445" s="49"/>
      <c r="C445" s="49"/>
      <c r="D445" s="49"/>
      <c r="E445" s="107"/>
      <c r="F445" s="49"/>
      <c r="G445" s="107"/>
      <c r="H445" s="49"/>
      <c r="I445" s="50"/>
      <c r="J445" s="50"/>
    </row>
    <row r="446" spans="2:10">
      <c r="B446" s="49"/>
      <c r="C446" s="49"/>
      <c r="D446" s="49"/>
      <c r="E446" s="107"/>
      <c r="F446" s="49"/>
      <c r="G446" s="107"/>
      <c r="H446" s="49"/>
      <c r="I446" s="50"/>
      <c r="J446" s="50"/>
    </row>
    <row r="447" spans="2:10">
      <c r="B447" s="49"/>
      <c r="C447" s="49"/>
      <c r="D447" s="49"/>
      <c r="E447" s="107"/>
      <c r="F447" s="49"/>
      <c r="G447" s="107"/>
      <c r="H447" s="49"/>
      <c r="I447" s="50"/>
      <c r="J447" s="50"/>
    </row>
    <row r="448" spans="2:10">
      <c r="B448" s="49"/>
      <c r="C448" s="49"/>
      <c r="D448" s="49"/>
      <c r="E448" s="107"/>
      <c r="F448" s="49"/>
      <c r="G448" s="107"/>
      <c r="H448" s="49"/>
      <c r="I448" s="50"/>
      <c r="J448" s="50"/>
    </row>
    <row r="449" spans="2:10">
      <c r="B449" s="49"/>
      <c r="C449" s="49"/>
      <c r="D449" s="49"/>
      <c r="E449" s="107"/>
      <c r="F449" s="49"/>
      <c r="G449" s="107"/>
      <c r="H449" s="49"/>
      <c r="I449" s="50"/>
      <c r="J449" s="50"/>
    </row>
    <row r="450" spans="2:10">
      <c r="B450" s="49"/>
      <c r="C450" s="49"/>
      <c r="D450" s="49"/>
      <c r="E450" s="107"/>
      <c r="F450" s="49"/>
      <c r="G450" s="107"/>
      <c r="H450" s="49"/>
      <c r="I450" s="50"/>
      <c r="J450" s="50"/>
    </row>
    <row r="451" spans="2:10">
      <c r="B451" s="49"/>
      <c r="C451" s="49"/>
      <c r="D451" s="49"/>
      <c r="E451" s="107"/>
      <c r="F451" s="49"/>
      <c r="G451" s="107"/>
      <c r="H451" s="49"/>
      <c r="I451" s="50"/>
      <c r="J451" s="50"/>
    </row>
    <row r="452" spans="2:10">
      <c r="B452" s="49"/>
      <c r="C452" s="49"/>
      <c r="D452" s="49"/>
      <c r="E452" s="107"/>
      <c r="F452" s="49"/>
      <c r="G452" s="107"/>
      <c r="H452" s="49"/>
      <c r="I452" s="50"/>
      <c r="J452" s="50"/>
    </row>
    <row r="453" spans="2:10">
      <c r="B453" s="49"/>
      <c r="C453" s="49"/>
      <c r="D453" s="49"/>
      <c r="E453" s="107"/>
      <c r="F453" s="49"/>
      <c r="G453" s="107"/>
      <c r="H453" s="49"/>
      <c r="I453" s="50"/>
      <c r="J453" s="50"/>
    </row>
    <row r="454" spans="2:10">
      <c r="B454" s="49"/>
      <c r="C454" s="49"/>
      <c r="D454" s="49"/>
      <c r="E454" s="107"/>
      <c r="F454" s="49"/>
      <c r="G454" s="107"/>
      <c r="H454" s="49"/>
      <c r="I454" s="50"/>
      <c r="J454" s="50"/>
    </row>
    <row r="455" spans="2:10">
      <c r="B455" s="49"/>
      <c r="C455" s="49"/>
      <c r="D455" s="49"/>
      <c r="E455" s="107"/>
      <c r="F455" s="49"/>
      <c r="G455" s="107"/>
      <c r="H455" s="49"/>
      <c r="I455" s="50"/>
      <c r="J455" s="50"/>
    </row>
    <row r="456" spans="2:10">
      <c r="B456" s="49"/>
      <c r="C456" s="49"/>
      <c r="D456" s="49"/>
      <c r="E456" s="107"/>
      <c r="F456" s="49"/>
      <c r="G456" s="107"/>
      <c r="H456" s="49"/>
      <c r="I456" s="50"/>
      <c r="J456" s="50"/>
    </row>
    <row r="457" spans="2:10">
      <c r="B457" s="49"/>
      <c r="C457" s="49"/>
      <c r="D457" s="49"/>
      <c r="E457" s="107"/>
      <c r="F457" s="49"/>
      <c r="G457" s="107"/>
      <c r="H457" s="49"/>
      <c r="I457" s="50"/>
      <c r="J457" s="50"/>
    </row>
    <row r="458" spans="2:10">
      <c r="B458" s="49"/>
      <c r="C458" s="49"/>
      <c r="D458" s="49"/>
      <c r="E458" s="107"/>
      <c r="F458" s="49"/>
      <c r="G458" s="107"/>
      <c r="H458" s="49"/>
      <c r="I458" s="50"/>
      <c r="J458" s="50"/>
    </row>
    <row r="459" spans="2:10">
      <c r="B459" s="49"/>
      <c r="C459" s="49"/>
      <c r="D459" s="49"/>
      <c r="E459" s="107"/>
      <c r="F459" s="49"/>
      <c r="G459" s="107"/>
      <c r="H459" s="49"/>
      <c r="I459" s="50"/>
      <c r="J459" s="50"/>
    </row>
    <row r="460" spans="2:10">
      <c r="B460" s="49"/>
      <c r="C460" s="49"/>
      <c r="D460" s="49"/>
      <c r="E460" s="107"/>
      <c r="F460" s="49"/>
      <c r="G460" s="107"/>
      <c r="H460" s="49"/>
      <c r="I460" s="50"/>
      <c r="J460" s="50"/>
    </row>
    <row r="461" spans="2:10">
      <c r="B461" s="49"/>
      <c r="C461" s="49"/>
      <c r="D461" s="49"/>
      <c r="E461" s="107"/>
      <c r="F461" s="49"/>
      <c r="G461" s="107"/>
      <c r="H461" s="49"/>
      <c r="I461" s="50"/>
      <c r="J461" s="50"/>
    </row>
    <row r="462" spans="2:10">
      <c r="B462" s="49"/>
      <c r="C462" s="49"/>
      <c r="D462" s="49"/>
      <c r="E462" s="107"/>
      <c r="F462" s="49"/>
      <c r="G462" s="107"/>
      <c r="H462" s="49"/>
      <c r="I462" s="50"/>
      <c r="J462" s="50"/>
    </row>
    <row r="463" spans="2:10">
      <c r="B463" s="49"/>
      <c r="C463" s="49"/>
      <c r="D463" s="49"/>
      <c r="E463" s="107"/>
      <c r="F463" s="49"/>
      <c r="G463" s="107"/>
      <c r="H463" s="49"/>
      <c r="I463" s="50"/>
      <c r="J463" s="50"/>
    </row>
    <row r="464" spans="2:10">
      <c r="B464" s="49"/>
      <c r="C464" s="49"/>
      <c r="D464" s="49"/>
      <c r="E464" s="107"/>
      <c r="F464" s="49"/>
      <c r="G464" s="107"/>
      <c r="H464" s="49"/>
      <c r="I464" s="50"/>
      <c r="J464" s="50"/>
    </row>
    <row r="465" spans="2:10">
      <c r="B465" s="49"/>
      <c r="C465" s="49"/>
      <c r="D465" s="49"/>
      <c r="E465" s="107"/>
      <c r="F465" s="49"/>
      <c r="G465" s="107"/>
      <c r="H465" s="49"/>
      <c r="I465" s="50"/>
      <c r="J465" s="50"/>
    </row>
    <row r="466" spans="2:10">
      <c r="B466" s="49"/>
      <c r="C466" s="49"/>
      <c r="D466" s="49"/>
      <c r="E466" s="107"/>
      <c r="F466" s="49"/>
      <c r="G466" s="107"/>
      <c r="H466" s="49"/>
      <c r="I466" s="50"/>
      <c r="J466" s="50"/>
    </row>
    <row r="467" spans="2:10">
      <c r="B467" s="49"/>
      <c r="C467" s="49"/>
      <c r="D467" s="49"/>
      <c r="E467" s="107"/>
      <c r="F467" s="49"/>
      <c r="G467" s="107"/>
      <c r="H467" s="49"/>
      <c r="I467" s="50"/>
      <c r="J467" s="50"/>
    </row>
    <row r="468" spans="2:10">
      <c r="B468" s="49"/>
      <c r="C468" s="49"/>
      <c r="D468" s="49"/>
      <c r="E468" s="107"/>
      <c r="F468" s="49"/>
      <c r="G468" s="107"/>
      <c r="H468" s="49"/>
      <c r="I468" s="50"/>
      <c r="J468" s="50"/>
    </row>
    <row r="469" spans="2:10">
      <c r="B469" s="49"/>
      <c r="C469" s="49"/>
      <c r="D469" s="49"/>
      <c r="E469" s="107"/>
      <c r="F469" s="49"/>
      <c r="G469" s="107"/>
      <c r="H469" s="49"/>
      <c r="I469" s="50"/>
      <c r="J469" s="50"/>
    </row>
    <row r="470" spans="2:10">
      <c r="B470" s="49"/>
      <c r="C470" s="49"/>
      <c r="D470" s="49"/>
      <c r="E470" s="107"/>
      <c r="F470" s="49"/>
      <c r="G470" s="107"/>
      <c r="H470" s="49"/>
      <c r="I470" s="50"/>
      <c r="J470" s="50"/>
    </row>
    <row r="471" spans="2:10">
      <c r="B471" s="49"/>
      <c r="C471" s="49"/>
      <c r="D471" s="49"/>
      <c r="E471" s="107"/>
      <c r="F471" s="49"/>
      <c r="G471" s="107"/>
      <c r="H471" s="49"/>
      <c r="I471" s="50"/>
      <c r="J471" s="50"/>
    </row>
    <row r="472" spans="2:10">
      <c r="B472" s="49"/>
      <c r="C472" s="49"/>
      <c r="D472" s="49"/>
      <c r="E472" s="107"/>
      <c r="F472" s="49"/>
      <c r="G472" s="107"/>
      <c r="H472" s="49"/>
      <c r="I472" s="50"/>
      <c r="J472" s="50"/>
    </row>
    <row r="473" spans="2:10">
      <c r="B473" s="49"/>
      <c r="C473" s="49"/>
      <c r="D473" s="49"/>
      <c r="E473" s="107"/>
      <c r="F473" s="49"/>
      <c r="G473" s="107"/>
      <c r="H473" s="49"/>
      <c r="I473" s="50"/>
      <c r="J473" s="50"/>
    </row>
    <row r="474" spans="2:10">
      <c r="B474" s="49"/>
      <c r="C474" s="49"/>
      <c r="D474" s="49"/>
      <c r="E474" s="107"/>
      <c r="F474" s="49"/>
      <c r="G474" s="107"/>
      <c r="H474" s="49"/>
      <c r="I474" s="50"/>
      <c r="J474" s="50"/>
    </row>
    <row r="475" spans="2:10">
      <c r="B475" s="49"/>
      <c r="C475" s="49"/>
      <c r="D475" s="49"/>
      <c r="E475" s="107"/>
      <c r="F475" s="49"/>
      <c r="G475" s="107"/>
      <c r="H475" s="49"/>
      <c r="I475" s="50"/>
      <c r="J475" s="50"/>
    </row>
    <row r="476" spans="2:10">
      <c r="B476" s="49"/>
      <c r="C476" s="49"/>
      <c r="D476" s="49"/>
      <c r="E476" s="107"/>
      <c r="F476" s="49"/>
      <c r="G476" s="107"/>
      <c r="H476" s="49"/>
      <c r="I476" s="50"/>
      <c r="J476" s="50"/>
    </row>
    <row r="477" spans="2:10">
      <c r="B477" s="49"/>
      <c r="C477" s="49"/>
      <c r="D477" s="49"/>
      <c r="E477" s="107"/>
      <c r="F477" s="49"/>
      <c r="G477" s="107"/>
      <c r="H477" s="49"/>
      <c r="I477" s="50"/>
      <c r="J477" s="50"/>
    </row>
    <row r="478" spans="2:10">
      <c r="B478" s="49"/>
      <c r="C478" s="49"/>
      <c r="D478" s="49"/>
      <c r="E478" s="107"/>
      <c r="F478" s="49"/>
      <c r="G478" s="107"/>
      <c r="H478" s="49"/>
      <c r="I478" s="50"/>
      <c r="J478" s="50"/>
    </row>
    <row r="479" spans="2:10">
      <c r="B479" s="49"/>
      <c r="C479" s="49"/>
      <c r="D479" s="49"/>
      <c r="E479" s="107"/>
      <c r="F479" s="49"/>
      <c r="G479" s="107"/>
      <c r="H479" s="49"/>
      <c r="I479" s="50"/>
      <c r="J479" s="50"/>
    </row>
    <row r="480" spans="2:10">
      <c r="B480" s="49"/>
      <c r="C480" s="49"/>
      <c r="D480" s="49"/>
      <c r="E480" s="107"/>
      <c r="F480" s="49"/>
      <c r="G480" s="107"/>
      <c r="H480" s="49"/>
      <c r="I480" s="50"/>
      <c r="J480" s="50"/>
    </row>
    <row r="481" spans="2:10">
      <c r="B481" s="49"/>
      <c r="C481" s="49"/>
      <c r="D481" s="49"/>
      <c r="E481" s="107"/>
      <c r="F481" s="49"/>
      <c r="G481" s="107"/>
      <c r="H481" s="49"/>
      <c r="I481" s="50"/>
      <c r="J481" s="50"/>
    </row>
    <row r="482" spans="2:10">
      <c r="B482" s="49"/>
      <c r="C482" s="49"/>
      <c r="D482" s="49"/>
      <c r="E482" s="107"/>
      <c r="F482" s="49"/>
      <c r="G482" s="107"/>
      <c r="H482" s="49"/>
      <c r="I482" s="50"/>
      <c r="J482" s="50"/>
    </row>
    <row r="483" spans="2:10">
      <c r="B483" s="49"/>
      <c r="C483" s="49"/>
      <c r="D483" s="49"/>
      <c r="E483" s="107"/>
      <c r="F483" s="49"/>
      <c r="G483" s="107"/>
      <c r="H483" s="49"/>
      <c r="I483" s="50"/>
      <c r="J483" s="50"/>
    </row>
    <row r="484" spans="2:10">
      <c r="B484" s="49"/>
      <c r="C484" s="49"/>
      <c r="D484" s="49"/>
      <c r="E484" s="107"/>
      <c r="F484" s="49"/>
      <c r="G484" s="107"/>
      <c r="H484" s="49"/>
      <c r="I484" s="50"/>
      <c r="J484" s="50"/>
    </row>
    <row r="485" spans="2:10">
      <c r="B485" s="49"/>
      <c r="C485" s="49"/>
      <c r="D485" s="49"/>
      <c r="E485" s="107"/>
      <c r="F485" s="49"/>
      <c r="G485" s="107"/>
      <c r="H485" s="49"/>
      <c r="I485" s="50"/>
      <c r="J485" s="50"/>
    </row>
    <row r="486" spans="2:10">
      <c r="B486" s="49"/>
      <c r="C486" s="49"/>
      <c r="D486" s="49"/>
      <c r="E486" s="107"/>
      <c r="F486" s="49"/>
      <c r="G486" s="107"/>
      <c r="H486" s="49"/>
      <c r="I486" s="50"/>
      <c r="J486" s="50"/>
    </row>
    <row r="487" spans="2:10">
      <c r="B487" s="49"/>
      <c r="C487" s="49"/>
      <c r="D487" s="49"/>
      <c r="E487" s="107"/>
      <c r="F487" s="49"/>
      <c r="G487" s="107"/>
      <c r="H487" s="49"/>
      <c r="I487" s="50"/>
      <c r="J487" s="50"/>
    </row>
    <row r="488" spans="2:10">
      <c r="B488" s="49"/>
      <c r="C488" s="49"/>
      <c r="D488" s="49"/>
      <c r="E488" s="107"/>
      <c r="F488" s="49"/>
      <c r="G488" s="107"/>
      <c r="H488" s="49"/>
      <c r="I488" s="50"/>
      <c r="J488" s="50"/>
    </row>
    <row r="489" spans="2:10">
      <c r="B489" s="49"/>
      <c r="C489" s="49"/>
      <c r="D489" s="49"/>
      <c r="E489" s="107"/>
      <c r="F489" s="49"/>
      <c r="G489" s="107"/>
      <c r="H489" s="49"/>
      <c r="I489" s="50"/>
      <c r="J489" s="50"/>
    </row>
    <row r="490" spans="2:10">
      <c r="B490" s="49"/>
      <c r="C490" s="49"/>
      <c r="D490" s="49"/>
      <c r="E490" s="107"/>
      <c r="F490" s="49"/>
      <c r="G490" s="107"/>
      <c r="H490" s="49"/>
      <c r="I490" s="50"/>
      <c r="J490" s="50"/>
    </row>
    <row r="491" spans="2:10">
      <c r="B491" s="49"/>
      <c r="C491" s="49"/>
      <c r="D491" s="49"/>
      <c r="E491" s="107"/>
      <c r="F491" s="49"/>
      <c r="G491" s="107"/>
      <c r="H491" s="49"/>
      <c r="I491" s="50"/>
      <c r="J491" s="50"/>
    </row>
    <row r="492" spans="2:10">
      <c r="B492" s="49"/>
      <c r="C492" s="49"/>
      <c r="D492" s="49"/>
      <c r="E492" s="107"/>
      <c r="F492" s="49"/>
      <c r="G492" s="107"/>
      <c r="H492" s="49"/>
      <c r="I492" s="50"/>
      <c r="J492" s="50"/>
    </row>
    <row r="493" spans="2:10">
      <c r="B493" s="49"/>
      <c r="C493" s="49"/>
      <c r="D493" s="49"/>
      <c r="E493" s="107"/>
      <c r="F493" s="49"/>
      <c r="G493" s="107"/>
      <c r="H493" s="49"/>
      <c r="I493" s="50"/>
      <c r="J493" s="50"/>
    </row>
    <row r="494" spans="2:10">
      <c r="B494" s="49"/>
      <c r="C494" s="49"/>
      <c r="D494" s="49"/>
      <c r="E494" s="107"/>
      <c r="F494" s="49"/>
      <c r="G494" s="107"/>
      <c r="H494" s="49"/>
      <c r="I494" s="50"/>
      <c r="J494" s="50"/>
    </row>
    <row r="495" spans="2:10">
      <c r="B495" s="49"/>
      <c r="C495" s="49"/>
      <c r="D495" s="49"/>
      <c r="E495" s="107"/>
      <c r="F495" s="49"/>
      <c r="G495" s="107"/>
      <c r="H495" s="49"/>
      <c r="I495" s="50"/>
      <c r="J495" s="50"/>
    </row>
    <row r="496" spans="2:10">
      <c r="B496" s="49"/>
      <c r="C496" s="49"/>
      <c r="D496" s="49"/>
      <c r="E496" s="107"/>
      <c r="F496" s="49"/>
      <c r="G496" s="107"/>
      <c r="H496" s="49"/>
      <c r="I496" s="50"/>
      <c r="J496" s="50"/>
    </row>
    <row r="497" spans="2:10">
      <c r="B497" s="49"/>
      <c r="C497" s="49"/>
      <c r="D497" s="49"/>
      <c r="E497" s="107"/>
      <c r="F497" s="49"/>
      <c r="G497" s="107"/>
      <c r="H497" s="49"/>
      <c r="I497" s="50"/>
      <c r="J497" s="50"/>
    </row>
    <row r="498" spans="2:10">
      <c r="B498" s="49"/>
      <c r="C498" s="49"/>
      <c r="D498" s="49"/>
      <c r="E498" s="107"/>
      <c r="F498" s="49"/>
      <c r="G498" s="107"/>
      <c r="H498" s="49"/>
      <c r="I498" s="50"/>
      <c r="J498" s="50"/>
    </row>
    <row r="499" spans="2:10">
      <c r="B499" s="49"/>
      <c r="C499" s="49"/>
      <c r="D499" s="49"/>
      <c r="E499" s="107"/>
      <c r="F499" s="49"/>
      <c r="G499" s="107"/>
      <c r="H499" s="49"/>
      <c r="I499" s="50"/>
      <c r="J499" s="50"/>
    </row>
    <row r="500" spans="2:10">
      <c r="B500" s="49"/>
      <c r="C500" s="49"/>
      <c r="D500" s="49"/>
      <c r="E500" s="107"/>
      <c r="F500" s="49"/>
      <c r="G500" s="107"/>
      <c r="H500" s="49"/>
      <c r="I500" s="50"/>
      <c r="J500" s="50"/>
    </row>
    <row r="501" spans="2:10">
      <c r="B501" s="49"/>
      <c r="C501" s="49"/>
      <c r="D501" s="49"/>
      <c r="E501" s="107"/>
      <c r="F501" s="49"/>
      <c r="G501" s="107"/>
      <c r="H501" s="49"/>
      <c r="I501" s="50"/>
      <c r="J501" s="50"/>
    </row>
    <row r="502" spans="2:10">
      <c r="B502" s="49"/>
      <c r="C502" s="49"/>
      <c r="D502" s="49"/>
      <c r="E502" s="107"/>
      <c r="F502" s="49"/>
      <c r="G502" s="107"/>
      <c r="H502" s="49"/>
      <c r="I502" s="50"/>
      <c r="J502" s="50"/>
    </row>
    <row r="503" spans="2:10">
      <c r="B503" s="49"/>
      <c r="C503" s="49"/>
      <c r="D503" s="49"/>
      <c r="E503" s="107"/>
      <c r="F503" s="49"/>
      <c r="G503" s="107"/>
      <c r="H503" s="49"/>
      <c r="I503" s="50"/>
      <c r="J503" s="50"/>
    </row>
    <row r="504" spans="2:10">
      <c r="B504" s="49"/>
      <c r="C504" s="49"/>
      <c r="D504" s="49"/>
      <c r="E504" s="107"/>
      <c r="F504" s="49"/>
      <c r="G504" s="107"/>
      <c r="H504" s="49"/>
      <c r="I504" s="50"/>
      <c r="J504" s="50"/>
    </row>
    <row r="505" spans="2:10">
      <c r="B505" s="49"/>
      <c r="C505" s="49"/>
      <c r="D505" s="49"/>
      <c r="E505" s="107"/>
      <c r="F505" s="49"/>
      <c r="G505" s="107"/>
      <c r="H505" s="49"/>
      <c r="I505" s="50"/>
      <c r="J505" s="50"/>
    </row>
    <row r="506" spans="2:10">
      <c r="B506" s="49"/>
      <c r="C506" s="49"/>
      <c r="D506" s="49"/>
      <c r="E506" s="107"/>
      <c r="F506" s="49"/>
      <c r="G506" s="107"/>
      <c r="H506" s="49"/>
      <c r="I506" s="50"/>
      <c r="J506" s="50"/>
    </row>
    <row r="507" spans="2:10">
      <c r="B507" s="49"/>
      <c r="C507" s="49"/>
      <c r="D507" s="49"/>
      <c r="E507" s="107"/>
      <c r="F507" s="49"/>
      <c r="G507" s="107"/>
      <c r="H507" s="49"/>
      <c r="I507" s="50"/>
      <c r="J507" s="50"/>
    </row>
    <row r="508" spans="2:10">
      <c r="B508" s="49"/>
      <c r="C508" s="49"/>
      <c r="D508" s="49"/>
      <c r="E508" s="107"/>
      <c r="F508" s="49"/>
      <c r="G508" s="107"/>
      <c r="H508" s="49"/>
      <c r="I508" s="50"/>
      <c r="J508" s="50"/>
    </row>
    <row r="509" spans="2:10">
      <c r="B509" s="49"/>
      <c r="C509" s="49"/>
      <c r="D509" s="49"/>
      <c r="E509" s="107"/>
      <c r="F509" s="49"/>
      <c r="G509" s="107"/>
      <c r="H509" s="49"/>
      <c r="I509" s="50"/>
      <c r="J509" s="50"/>
    </row>
    <row r="510" spans="2:10">
      <c r="B510" s="49"/>
      <c r="C510" s="49"/>
      <c r="D510" s="49"/>
      <c r="E510" s="107"/>
      <c r="F510" s="49"/>
      <c r="G510" s="107"/>
      <c r="H510" s="49"/>
      <c r="I510" s="50"/>
      <c r="J510" s="50"/>
    </row>
    <row r="511" spans="2:10">
      <c r="B511" s="49"/>
      <c r="C511" s="49"/>
      <c r="D511" s="49"/>
      <c r="E511" s="107"/>
      <c r="F511" s="49"/>
      <c r="G511" s="107"/>
      <c r="H511" s="49"/>
      <c r="I511" s="50"/>
      <c r="J511" s="50"/>
    </row>
    <row r="512" spans="2:10">
      <c r="B512" s="49"/>
      <c r="C512" s="49"/>
      <c r="D512" s="49"/>
      <c r="E512" s="107"/>
      <c r="F512" s="49"/>
      <c r="G512" s="107"/>
      <c r="H512" s="49"/>
      <c r="I512" s="50"/>
      <c r="J512" s="50"/>
    </row>
    <row r="513" spans="2:10">
      <c r="B513" s="49"/>
      <c r="C513" s="49"/>
      <c r="D513" s="49"/>
      <c r="E513" s="107"/>
      <c r="F513" s="49"/>
      <c r="G513" s="107"/>
      <c r="H513" s="49"/>
      <c r="I513" s="50"/>
      <c r="J513" s="50"/>
    </row>
    <row r="514" spans="2:10">
      <c r="B514" s="49"/>
      <c r="C514" s="49"/>
      <c r="D514" s="49"/>
      <c r="E514" s="107"/>
      <c r="F514" s="49"/>
      <c r="G514" s="107"/>
      <c r="H514" s="49"/>
      <c r="I514" s="50"/>
      <c r="J514" s="50"/>
    </row>
    <row r="515" spans="2:10">
      <c r="B515" s="49"/>
      <c r="C515" s="49"/>
      <c r="D515" s="49"/>
      <c r="E515" s="107"/>
      <c r="F515" s="49"/>
      <c r="G515" s="107"/>
      <c r="H515" s="49"/>
      <c r="I515" s="50"/>
      <c r="J515" s="50"/>
    </row>
    <row r="516" spans="2:10">
      <c r="B516" s="49"/>
      <c r="C516" s="49"/>
      <c r="D516" s="49"/>
      <c r="E516" s="107"/>
      <c r="F516" s="49"/>
      <c r="G516" s="107"/>
      <c r="H516" s="49"/>
      <c r="I516" s="50"/>
      <c r="J516" s="50"/>
    </row>
    <row r="517" spans="2:10">
      <c r="B517" s="49"/>
      <c r="C517" s="49"/>
      <c r="D517" s="49"/>
      <c r="E517" s="107"/>
      <c r="F517" s="49"/>
      <c r="G517" s="107"/>
      <c r="H517" s="49"/>
      <c r="I517" s="50"/>
      <c r="J517" s="50"/>
    </row>
    <row r="518" spans="2:10">
      <c r="B518" s="49"/>
      <c r="C518" s="49"/>
      <c r="D518" s="49"/>
      <c r="E518" s="107"/>
      <c r="F518" s="49"/>
      <c r="G518" s="107"/>
      <c r="H518" s="49"/>
      <c r="I518" s="50"/>
      <c r="J518" s="50"/>
    </row>
    <row r="519" spans="2:10">
      <c r="B519" s="49"/>
      <c r="C519" s="49"/>
      <c r="D519" s="49"/>
      <c r="E519" s="107"/>
      <c r="F519" s="49"/>
      <c r="G519" s="107"/>
      <c r="H519" s="49"/>
      <c r="I519" s="50"/>
      <c r="J519" s="50"/>
    </row>
    <row r="520" spans="2:10">
      <c r="B520" s="49"/>
      <c r="C520" s="49"/>
      <c r="D520" s="49"/>
      <c r="E520" s="107"/>
      <c r="F520" s="49"/>
      <c r="G520" s="107"/>
      <c r="H520" s="49"/>
      <c r="I520" s="50"/>
      <c r="J520" s="50"/>
    </row>
    <row r="521" spans="2:10">
      <c r="B521" s="49"/>
      <c r="C521" s="49"/>
      <c r="D521" s="49"/>
      <c r="E521" s="107"/>
      <c r="F521" s="49"/>
      <c r="G521" s="107"/>
      <c r="H521" s="49"/>
      <c r="I521" s="50"/>
      <c r="J521" s="50"/>
    </row>
    <row r="522" spans="2:10">
      <c r="B522" s="49"/>
      <c r="C522" s="49"/>
      <c r="D522" s="49"/>
      <c r="E522" s="107"/>
      <c r="F522" s="49"/>
      <c r="G522" s="107"/>
      <c r="H522" s="49"/>
      <c r="I522" s="50"/>
      <c r="J522" s="50"/>
    </row>
    <row r="523" spans="2:10">
      <c r="B523" s="49"/>
      <c r="C523" s="49"/>
      <c r="D523" s="49"/>
      <c r="E523" s="107"/>
      <c r="F523" s="49"/>
      <c r="G523" s="107"/>
      <c r="H523" s="49"/>
      <c r="I523" s="50"/>
      <c r="J523" s="50"/>
    </row>
    <row r="524" spans="2:10">
      <c r="B524" s="49"/>
      <c r="C524" s="49"/>
      <c r="D524" s="49"/>
      <c r="E524" s="107"/>
      <c r="F524" s="49"/>
      <c r="G524" s="107"/>
      <c r="H524" s="49"/>
      <c r="I524" s="50"/>
      <c r="J524" s="50"/>
    </row>
    <row r="525" spans="2:10">
      <c r="B525" s="49"/>
      <c r="C525" s="49"/>
      <c r="D525" s="49"/>
      <c r="E525" s="107"/>
      <c r="F525" s="49"/>
      <c r="G525" s="107"/>
      <c r="H525" s="49"/>
      <c r="I525" s="50"/>
      <c r="J525" s="50"/>
    </row>
    <row r="526" spans="2:10">
      <c r="B526" s="49"/>
      <c r="C526" s="49"/>
      <c r="D526" s="49"/>
      <c r="E526" s="107"/>
      <c r="F526" s="49"/>
      <c r="G526" s="107"/>
      <c r="H526" s="49"/>
      <c r="I526" s="50"/>
      <c r="J526" s="50"/>
    </row>
    <row r="527" spans="2:10">
      <c r="B527" s="49"/>
      <c r="C527" s="49"/>
      <c r="D527" s="49"/>
      <c r="E527" s="107"/>
      <c r="F527" s="49"/>
      <c r="G527" s="107"/>
      <c r="H527" s="49"/>
      <c r="I527" s="50"/>
      <c r="J527" s="50"/>
    </row>
    <row r="528" spans="2:10">
      <c r="B528" s="49"/>
      <c r="C528" s="49"/>
      <c r="D528" s="49"/>
      <c r="E528" s="107"/>
      <c r="F528" s="49"/>
      <c r="G528" s="107"/>
      <c r="H528" s="49"/>
      <c r="I528" s="50"/>
      <c r="J528" s="50"/>
    </row>
    <row r="529" spans="2:10">
      <c r="B529" s="49"/>
      <c r="C529" s="49"/>
      <c r="D529" s="49"/>
      <c r="E529" s="107"/>
      <c r="F529" s="49"/>
      <c r="G529" s="107"/>
      <c r="H529" s="49"/>
      <c r="I529" s="50"/>
      <c r="J529" s="50"/>
    </row>
    <row r="530" spans="2:10">
      <c r="B530" s="49"/>
      <c r="C530" s="49"/>
      <c r="D530" s="49"/>
      <c r="E530" s="107"/>
      <c r="F530" s="49"/>
      <c r="G530" s="107"/>
      <c r="H530" s="49"/>
      <c r="I530" s="50"/>
      <c r="J530" s="50"/>
    </row>
    <row r="531" spans="2:10">
      <c r="B531" s="49"/>
      <c r="C531" s="49"/>
      <c r="D531" s="49"/>
      <c r="E531" s="107"/>
      <c r="F531" s="49"/>
      <c r="G531" s="107"/>
      <c r="H531" s="49"/>
      <c r="I531" s="50"/>
      <c r="J531" s="50"/>
    </row>
    <row r="532" spans="2:10">
      <c r="B532" s="49"/>
      <c r="C532" s="49"/>
      <c r="D532" s="49"/>
      <c r="E532" s="107"/>
      <c r="F532" s="49"/>
      <c r="G532" s="107"/>
      <c r="H532" s="49"/>
      <c r="I532" s="50"/>
      <c r="J532" s="50"/>
    </row>
    <row r="533" spans="2:10">
      <c r="B533" s="49"/>
      <c r="C533" s="49"/>
      <c r="D533" s="49"/>
      <c r="E533" s="107"/>
      <c r="F533" s="49"/>
      <c r="G533" s="107"/>
      <c r="H533" s="49"/>
      <c r="I533" s="50"/>
      <c r="J533" s="50"/>
    </row>
    <row r="534" spans="2:10">
      <c r="B534" s="49"/>
      <c r="C534" s="49"/>
      <c r="D534" s="49"/>
      <c r="E534" s="107"/>
      <c r="F534" s="49"/>
      <c r="G534" s="107"/>
      <c r="H534" s="49"/>
      <c r="I534" s="50"/>
      <c r="J534" s="50"/>
    </row>
    <row r="535" spans="2:10">
      <c r="B535" s="49"/>
      <c r="C535" s="49"/>
      <c r="D535" s="49"/>
      <c r="E535" s="107"/>
      <c r="F535" s="49"/>
      <c r="G535" s="107"/>
      <c r="H535" s="49"/>
      <c r="I535" s="50"/>
      <c r="J535" s="50"/>
    </row>
    <row r="536" spans="2:10">
      <c r="B536" s="49"/>
      <c r="C536" s="49"/>
      <c r="D536" s="49"/>
      <c r="E536" s="107"/>
      <c r="F536" s="49"/>
      <c r="G536" s="107"/>
      <c r="H536" s="49"/>
      <c r="I536" s="50"/>
      <c r="J536" s="50"/>
    </row>
    <row r="537" spans="2:10">
      <c r="B537" s="49"/>
      <c r="C537" s="49"/>
      <c r="D537" s="49"/>
      <c r="E537" s="107"/>
      <c r="F537" s="49"/>
      <c r="G537" s="107"/>
      <c r="H537" s="49"/>
      <c r="I537" s="50"/>
      <c r="J537" s="50"/>
    </row>
    <row r="538" spans="2:10">
      <c r="B538" s="49"/>
      <c r="C538" s="49"/>
      <c r="D538" s="49"/>
      <c r="E538" s="107"/>
      <c r="F538" s="49"/>
      <c r="G538" s="107"/>
      <c r="H538" s="49"/>
      <c r="I538" s="50"/>
      <c r="J538" s="50"/>
    </row>
    <row r="539" spans="2:10">
      <c r="B539" s="49"/>
      <c r="C539" s="49"/>
      <c r="D539" s="49"/>
      <c r="E539" s="107"/>
      <c r="F539" s="49"/>
      <c r="G539" s="107"/>
      <c r="H539" s="49"/>
      <c r="I539" s="50"/>
      <c r="J539" s="50"/>
    </row>
    <row r="540" spans="2:10">
      <c r="B540" s="49"/>
      <c r="C540" s="49"/>
      <c r="D540" s="49"/>
      <c r="E540" s="107"/>
      <c r="F540" s="49"/>
      <c r="G540" s="107"/>
      <c r="H540" s="49"/>
      <c r="I540" s="50"/>
      <c r="J540" s="50"/>
    </row>
    <row r="541" spans="2:10">
      <c r="B541" s="49"/>
      <c r="C541" s="49"/>
      <c r="D541" s="49"/>
      <c r="E541" s="107"/>
      <c r="F541" s="49"/>
      <c r="G541" s="107"/>
      <c r="H541" s="49"/>
      <c r="I541" s="50"/>
      <c r="J541" s="50"/>
    </row>
    <row r="542" spans="2:10">
      <c r="B542" s="49"/>
      <c r="C542" s="49"/>
      <c r="D542" s="49"/>
      <c r="E542" s="107"/>
      <c r="F542" s="49"/>
      <c r="G542" s="107"/>
      <c r="H542" s="49"/>
      <c r="I542" s="50"/>
      <c r="J542" s="50"/>
    </row>
    <row r="543" spans="2:10">
      <c r="B543" s="49"/>
      <c r="C543" s="49"/>
      <c r="D543" s="49"/>
      <c r="E543" s="107"/>
      <c r="F543" s="49"/>
      <c r="G543" s="107"/>
      <c r="H543" s="49"/>
      <c r="I543" s="50"/>
      <c r="J543" s="50"/>
    </row>
    <row r="544" spans="2:10">
      <c r="B544" s="49"/>
      <c r="C544" s="49"/>
      <c r="D544" s="49"/>
      <c r="E544" s="107"/>
      <c r="F544" s="49"/>
      <c r="G544" s="107"/>
      <c r="H544" s="49"/>
      <c r="I544" s="50"/>
      <c r="J544" s="50"/>
    </row>
    <row r="545" spans="2:10">
      <c r="B545" s="49"/>
      <c r="C545" s="49"/>
      <c r="D545" s="49"/>
      <c r="E545" s="107"/>
      <c r="F545" s="49"/>
      <c r="G545" s="107"/>
      <c r="H545" s="49"/>
      <c r="I545" s="50"/>
      <c r="J545" s="50"/>
    </row>
    <row r="546" spans="2:10">
      <c r="B546" s="49"/>
      <c r="C546" s="49"/>
      <c r="D546" s="49"/>
      <c r="E546" s="107"/>
      <c r="F546" s="49"/>
      <c r="G546" s="107"/>
      <c r="H546" s="49"/>
      <c r="I546" s="50"/>
      <c r="J546" s="50"/>
    </row>
    <row r="547" spans="2:10">
      <c r="B547" s="49"/>
      <c r="C547" s="49"/>
      <c r="D547" s="49"/>
      <c r="E547" s="107"/>
      <c r="F547" s="49"/>
      <c r="G547" s="107"/>
      <c r="H547" s="49"/>
      <c r="I547" s="50"/>
      <c r="J547" s="50"/>
    </row>
    <row r="548" spans="2:10">
      <c r="B548" s="49"/>
      <c r="C548" s="49"/>
      <c r="D548" s="49"/>
      <c r="E548" s="107"/>
      <c r="F548" s="49"/>
      <c r="G548" s="107"/>
      <c r="H548" s="49"/>
      <c r="I548" s="50"/>
      <c r="J548" s="50"/>
    </row>
    <row r="549" spans="2:10">
      <c r="B549" s="49"/>
      <c r="C549" s="49"/>
      <c r="D549" s="49"/>
      <c r="E549" s="107"/>
      <c r="F549" s="49"/>
      <c r="G549" s="107"/>
      <c r="H549" s="49"/>
      <c r="I549" s="50"/>
      <c r="J549" s="50"/>
    </row>
    <row r="550" spans="2:10">
      <c r="B550" s="49"/>
      <c r="C550" s="49"/>
      <c r="D550" s="49"/>
      <c r="E550" s="107"/>
      <c r="F550" s="49"/>
      <c r="G550" s="107"/>
      <c r="H550" s="49"/>
      <c r="I550" s="50"/>
      <c r="J550" s="50"/>
    </row>
    <row r="551" spans="2:10">
      <c r="B551" s="49"/>
      <c r="C551" s="49"/>
      <c r="D551" s="49"/>
      <c r="E551" s="107"/>
      <c r="F551" s="49"/>
      <c r="G551" s="107"/>
      <c r="H551" s="49"/>
      <c r="I551" s="50"/>
      <c r="J551" s="50"/>
    </row>
    <row r="552" spans="2:10">
      <c r="B552" s="49"/>
      <c r="C552" s="49"/>
      <c r="D552" s="49"/>
      <c r="E552" s="107"/>
      <c r="F552" s="49"/>
      <c r="G552" s="107"/>
      <c r="H552" s="49"/>
      <c r="I552" s="50"/>
      <c r="J552" s="50"/>
    </row>
    <row r="553" spans="2:10">
      <c r="B553" s="49"/>
      <c r="C553" s="49"/>
      <c r="D553" s="49"/>
      <c r="E553" s="107"/>
      <c r="F553" s="49"/>
      <c r="G553" s="107"/>
      <c r="H553" s="49"/>
      <c r="I553" s="50"/>
      <c r="J553" s="50"/>
    </row>
    <row r="554" spans="2:10">
      <c r="B554" s="49"/>
      <c r="C554" s="49"/>
      <c r="D554" s="49"/>
      <c r="E554" s="107"/>
      <c r="F554" s="49"/>
      <c r="G554" s="107"/>
      <c r="H554" s="49"/>
      <c r="I554" s="50"/>
      <c r="J554" s="50"/>
    </row>
    <row r="555" spans="2:10">
      <c r="B555" s="49"/>
      <c r="C555" s="49"/>
      <c r="D555" s="49"/>
      <c r="E555" s="107"/>
      <c r="F555" s="49"/>
      <c r="G555" s="107"/>
      <c r="H555" s="49"/>
      <c r="I555" s="50"/>
      <c r="J555" s="50"/>
    </row>
    <row r="556" spans="2:10">
      <c r="B556" s="49"/>
      <c r="C556" s="49"/>
      <c r="D556" s="49"/>
      <c r="E556" s="107"/>
      <c r="F556" s="49"/>
      <c r="G556" s="107"/>
      <c r="H556" s="49"/>
      <c r="I556" s="50"/>
      <c r="J556" s="50"/>
    </row>
    <row r="557" spans="2:10">
      <c r="B557" s="49"/>
      <c r="C557" s="49"/>
      <c r="D557" s="49"/>
      <c r="E557" s="107"/>
      <c r="F557" s="49"/>
      <c r="G557" s="107"/>
      <c r="H557" s="49"/>
      <c r="I557" s="50"/>
      <c r="J557" s="50"/>
    </row>
    <row r="558" spans="2:10">
      <c r="B558" s="49"/>
      <c r="C558" s="49"/>
      <c r="D558" s="49"/>
      <c r="E558" s="107"/>
      <c r="F558" s="49"/>
      <c r="G558" s="107"/>
      <c r="H558" s="49"/>
      <c r="I558" s="50"/>
      <c r="J558" s="50"/>
    </row>
    <row r="559" spans="2:10">
      <c r="B559" s="49"/>
      <c r="C559" s="49"/>
      <c r="D559" s="49"/>
      <c r="E559" s="107"/>
      <c r="F559" s="49"/>
      <c r="G559" s="107"/>
      <c r="H559" s="49"/>
      <c r="I559" s="50"/>
      <c r="J559" s="50"/>
    </row>
    <row r="560" spans="2:10">
      <c r="B560" s="49"/>
      <c r="C560" s="49"/>
      <c r="D560" s="49"/>
      <c r="E560" s="107"/>
      <c r="F560" s="49"/>
      <c r="G560" s="107"/>
      <c r="H560" s="49"/>
      <c r="I560" s="50"/>
      <c r="J560" s="50"/>
    </row>
    <row r="561" spans="2:10">
      <c r="B561" s="49"/>
      <c r="C561" s="49"/>
      <c r="D561" s="49"/>
      <c r="E561" s="107"/>
      <c r="F561" s="49"/>
      <c r="G561" s="107"/>
      <c r="H561" s="49"/>
      <c r="I561" s="50"/>
      <c r="J561" s="50"/>
    </row>
    <row r="562" spans="2:10">
      <c r="B562" s="49"/>
      <c r="C562" s="49"/>
      <c r="D562" s="49"/>
      <c r="E562" s="107"/>
      <c r="F562" s="49"/>
      <c r="G562" s="107"/>
      <c r="H562" s="49"/>
      <c r="I562" s="50"/>
      <c r="J562" s="50"/>
    </row>
    <row r="563" spans="2:10">
      <c r="B563" s="49"/>
      <c r="C563" s="49"/>
      <c r="D563" s="49"/>
      <c r="E563" s="107"/>
      <c r="F563" s="49"/>
      <c r="G563" s="107"/>
      <c r="H563" s="49"/>
      <c r="I563" s="50"/>
      <c r="J563" s="50"/>
    </row>
    <row r="564" spans="2:10">
      <c r="B564" s="49"/>
      <c r="C564" s="49"/>
      <c r="D564" s="49"/>
      <c r="E564" s="107"/>
      <c r="F564" s="49"/>
      <c r="G564" s="107"/>
      <c r="H564" s="49"/>
      <c r="I564" s="50"/>
      <c r="J564" s="50"/>
    </row>
    <row r="565" spans="2:10">
      <c r="B565" s="49"/>
      <c r="C565" s="49"/>
      <c r="D565" s="49"/>
      <c r="E565" s="107"/>
      <c r="F565" s="49"/>
      <c r="G565" s="107"/>
      <c r="H565" s="49"/>
      <c r="I565" s="50"/>
      <c r="J565" s="50"/>
    </row>
    <row r="566" spans="2:10">
      <c r="B566" s="49"/>
      <c r="C566" s="49"/>
      <c r="D566" s="49"/>
      <c r="E566" s="107"/>
      <c r="F566" s="49"/>
      <c r="G566" s="107"/>
      <c r="H566" s="49"/>
      <c r="I566" s="50"/>
      <c r="J566" s="50"/>
    </row>
    <row r="567" spans="2:10">
      <c r="B567" s="49"/>
      <c r="C567" s="49"/>
      <c r="D567" s="49"/>
      <c r="E567" s="107"/>
      <c r="F567" s="49"/>
      <c r="G567" s="107"/>
      <c r="H567" s="49"/>
      <c r="I567" s="50"/>
      <c r="J567" s="50"/>
    </row>
    <row r="568" spans="2:10">
      <c r="B568" s="49"/>
      <c r="C568" s="49"/>
      <c r="D568" s="49"/>
      <c r="E568" s="107"/>
      <c r="F568" s="49"/>
      <c r="G568" s="107"/>
      <c r="H568" s="49"/>
      <c r="I568" s="50"/>
      <c r="J568" s="50"/>
    </row>
    <row r="569" spans="2:10">
      <c r="B569" s="49"/>
      <c r="C569" s="49"/>
      <c r="D569" s="49"/>
      <c r="E569" s="107"/>
      <c r="F569" s="49"/>
      <c r="G569" s="107"/>
      <c r="H569" s="49"/>
      <c r="I569" s="50"/>
      <c r="J569" s="50"/>
    </row>
    <row r="570" spans="2:10">
      <c r="B570" s="49"/>
      <c r="C570" s="49"/>
      <c r="D570" s="49"/>
      <c r="E570" s="107"/>
      <c r="F570" s="49"/>
      <c r="G570" s="107"/>
      <c r="H570" s="49"/>
      <c r="I570" s="50"/>
      <c r="J570" s="50"/>
    </row>
    <row r="571" spans="2:10">
      <c r="B571" s="49"/>
      <c r="C571" s="49"/>
      <c r="D571" s="49"/>
      <c r="E571" s="107"/>
      <c r="F571" s="49"/>
      <c r="G571" s="107"/>
      <c r="H571" s="49"/>
      <c r="I571" s="50"/>
      <c r="J571" s="50"/>
    </row>
    <row r="572" spans="2:10">
      <c r="B572" s="49"/>
      <c r="C572" s="49"/>
      <c r="D572" s="49"/>
      <c r="E572" s="107"/>
      <c r="F572" s="49"/>
      <c r="G572" s="107"/>
      <c r="H572" s="49"/>
      <c r="I572" s="50"/>
      <c r="J572" s="50"/>
    </row>
    <row r="573" spans="2:10">
      <c r="B573" s="49"/>
      <c r="C573" s="49"/>
      <c r="D573" s="49"/>
      <c r="E573" s="107"/>
      <c r="F573" s="49"/>
      <c r="G573" s="107"/>
      <c r="H573" s="49"/>
      <c r="I573" s="50"/>
      <c r="J573" s="50"/>
    </row>
    <row r="574" spans="2:10">
      <c r="B574" s="49"/>
      <c r="C574" s="49"/>
      <c r="D574" s="49"/>
      <c r="E574" s="107"/>
      <c r="F574" s="49"/>
      <c r="G574" s="107"/>
      <c r="H574" s="49"/>
      <c r="I574" s="50"/>
      <c r="J574" s="50"/>
    </row>
    <row r="575" spans="2:10">
      <c r="B575" s="49"/>
      <c r="C575" s="49"/>
      <c r="D575" s="49"/>
      <c r="E575" s="107"/>
      <c r="F575" s="49"/>
      <c r="G575" s="107"/>
      <c r="H575" s="49"/>
      <c r="I575" s="50"/>
      <c r="J575" s="50"/>
    </row>
    <row r="576" spans="2:10">
      <c r="B576" s="49"/>
      <c r="C576" s="49"/>
      <c r="D576" s="49"/>
      <c r="E576" s="107"/>
      <c r="F576" s="49"/>
      <c r="G576" s="107"/>
      <c r="H576" s="49"/>
      <c r="I576" s="50"/>
      <c r="J576" s="50"/>
    </row>
    <row r="577" spans="2:10">
      <c r="B577" s="49"/>
      <c r="C577" s="49"/>
      <c r="D577" s="49"/>
      <c r="E577" s="107"/>
      <c r="F577" s="49"/>
      <c r="G577" s="107"/>
      <c r="H577" s="49"/>
      <c r="I577" s="50"/>
      <c r="J577" s="50"/>
    </row>
    <row r="578" spans="2:10">
      <c r="B578" s="49"/>
      <c r="C578" s="49"/>
      <c r="D578" s="49"/>
      <c r="E578" s="107"/>
      <c r="F578" s="49"/>
      <c r="G578" s="107"/>
      <c r="H578" s="49"/>
      <c r="I578" s="50"/>
      <c r="J578" s="50"/>
    </row>
    <row r="579" spans="2:10">
      <c r="B579" s="49"/>
      <c r="C579" s="49"/>
      <c r="D579" s="49"/>
      <c r="E579" s="107"/>
      <c r="F579" s="49"/>
      <c r="G579" s="107"/>
      <c r="H579" s="49"/>
      <c r="I579" s="50"/>
      <c r="J579" s="50"/>
    </row>
    <row r="580" spans="2:10">
      <c r="B580" s="49"/>
      <c r="C580" s="49"/>
      <c r="D580" s="49"/>
      <c r="E580" s="107"/>
      <c r="F580" s="49"/>
      <c r="G580" s="107"/>
      <c r="H580" s="49"/>
      <c r="I580" s="50"/>
      <c r="J580" s="50"/>
    </row>
    <row r="581" spans="2:10">
      <c r="B581" s="49"/>
      <c r="C581" s="49"/>
      <c r="D581" s="49"/>
      <c r="E581" s="107"/>
      <c r="F581" s="49"/>
      <c r="G581" s="107"/>
      <c r="H581" s="49"/>
      <c r="I581" s="50"/>
      <c r="J581" s="50"/>
    </row>
    <row r="582" spans="2:10">
      <c r="B582" s="49"/>
      <c r="C582" s="49"/>
      <c r="D582" s="49"/>
      <c r="E582" s="107"/>
      <c r="F582" s="49"/>
      <c r="G582" s="107"/>
      <c r="H582" s="49"/>
      <c r="I582" s="50"/>
      <c r="J582" s="50"/>
    </row>
    <row r="583" spans="2:10">
      <c r="B583" s="49"/>
      <c r="C583" s="49"/>
      <c r="D583" s="49"/>
      <c r="E583" s="107"/>
      <c r="F583" s="49"/>
      <c r="G583" s="107"/>
      <c r="H583" s="49"/>
      <c r="I583" s="50"/>
      <c r="J583" s="50"/>
    </row>
    <row r="584" spans="2:10">
      <c r="B584" s="49"/>
      <c r="C584" s="49"/>
      <c r="D584" s="49"/>
      <c r="E584" s="107"/>
      <c r="F584" s="49"/>
      <c r="G584" s="107"/>
      <c r="H584" s="49"/>
      <c r="I584" s="50"/>
      <c r="J584" s="50"/>
    </row>
    <row r="585" spans="2:10">
      <c r="B585" s="49"/>
      <c r="C585" s="49"/>
      <c r="D585" s="49"/>
      <c r="E585" s="107"/>
      <c r="F585" s="49"/>
      <c r="G585" s="107"/>
      <c r="H585" s="49"/>
      <c r="I585" s="50"/>
      <c r="J585" s="50"/>
    </row>
    <row r="586" spans="2:10">
      <c r="B586" s="49"/>
      <c r="C586" s="49"/>
      <c r="D586" s="49"/>
      <c r="E586" s="107"/>
      <c r="F586" s="49"/>
      <c r="G586" s="107"/>
      <c r="H586" s="49"/>
      <c r="I586" s="50"/>
      <c r="J586" s="50"/>
    </row>
    <row r="587" spans="2:10">
      <c r="B587" s="49"/>
      <c r="C587" s="49"/>
      <c r="D587" s="49"/>
      <c r="E587" s="107"/>
      <c r="F587" s="49"/>
      <c r="G587" s="107"/>
      <c r="H587" s="49"/>
      <c r="I587" s="50"/>
      <c r="J587" s="50"/>
    </row>
    <row r="588" spans="2:10">
      <c r="B588" s="49"/>
      <c r="C588" s="49"/>
      <c r="D588" s="49"/>
      <c r="E588" s="107"/>
      <c r="F588" s="49"/>
      <c r="G588" s="107"/>
      <c r="H588" s="49"/>
      <c r="I588" s="50"/>
      <c r="J588" s="50"/>
    </row>
    <row r="589" spans="2:10">
      <c r="B589" s="49"/>
      <c r="C589" s="49"/>
      <c r="D589" s="49"/>
      <c r="E589" s="107"/>
      <c r="F589" s="49"/>
      <c r="G589" s="107"/>
      <c r="H589" s="49"/>
      <c r="I589" s="50"/>
      <c r="J589" s="50"/>
    </row>
    <row r="590" spans="2:10">
      <c r="B590" s="49"/>
      <c r="C590" s="49"/>
      <c r="D590" s="49"/>
      <c r="E590" s="107"/>
      <c r="F590" s="49"/>
      <c r="G590" s="107"/>
      <c r="H590" s="49"/>
      <c r="I590" s="50"/>
      <c r="J590" s="50"/>
    </row>
    <row r="591" spans="2:10">
      <c r="B591" s="49"/>
      <c r="C591" s="49"/>
      <c r="D591" s="49"/>
      <c r="E591" s="107"/>
      <c r="F591" s="49"/>
      <c r="G591" s="107"/>
      <c r="H591" s="49"/>
      <c r="I591" s="50"/>
      <c r="J591" s="50"/>
    </row>
    <row r="592" spans="2:10">
      <c r="B592" s="49"/>
      <c r="C592" s="49"/>
      <c r="D592" s="49"/>
      <c r="E592" s="107"/>
      <c r="F592" s="49"/>
      <c r="G592" s="107"/>
      <c r="H592" s="49"/>
      <c r="I592" s="50"/>
      <c r="J592" s="50"/>
    </row>
    <row r="593" spans="2:10">
      <c r="B593" s="49"/>
      <c r="C593" s="49"/>
      <c r="D593" s="49"/>
      <c r="E593" s="107"/>
      <c r="F593" s="49"/>
      <c r="G593" s="107"/>
      <c r="H593" s="49"/>
      <c r="I593" s="50"/>
      <c r="J593" s="50"/>
    </row>
    <row r="594" spans="2:10">
      <c r="B594" s="49"/>
      <c r="C594" s="49"/>
      <c r="D594" s="49"/>
      <c r="E594" s="107"/>
      <c r="F594" s="49"/>
      <c r="G594" s="107"/>
      <c r="H594" s="49"/>
      <c r="I594" s="50"/>
      <c r="J594" s="50"/>
    </row>
    <row r="595" spans="2:10">
      <c r="B595" s="49"/>
      <c r="C595" s="49"/>
      <c r="D595" s="49"/>
      <c r="E595" s="107"/>
      <c r="F595" s="49"/>
      <c r="G595" s="107"/>
      <c r="H595" s="49"/>
      <c r="I595" s="50"/>
      <c r="J595" s="50"/>
    </row>
    <row r="596" spans="2:10">
      <c r="B596" s="49"/>
      <c r="C596" s="49"/>
      <c r="D596" s="49"/>
      <c r="E596" s="107"/>
      <c r="F596" s="49"/>
      <c r="G596" s="107"/>
      <c r="H596" s="49"/>
      <c r="I596" s="50"/>
      <c r="J596" s="50"/>
    </row>
    <row r="597" spans="2:10">
      <c r="B597" s="49"/>
      <c r="C597" s="49"/>
      <c r="D597" s="49"/>
      <c r="E597" s="107"/>
      <c r="F597" s="49"/>
      <c r="G597" s="107"/>
      <c r="H597" s="49"/>
      <c r="I597" s="50"/>
      <c r="J597" s="50"/>
    </row>
    <row r="598" spans="2:10">
      <c r="B598" s="49"/>
      <c r="C598" s="49"/>
      <c r="D598" s="49"/>
      <c r="E598" s="107"/>
      <c r="F598" s="49"/>
      <c r="G598" s="107"/>
      <c r="H598" s="49"/>
      <c r="I598" s="50"/>
      <c r="J598" s="50"/>
    </row>
    <row r="599" spans="2:10">
      <c r="B599" s="49"/>
      <c r="C599" s="49"/>
      <c r="D599" s="49"/>
      <c r="E599" s="107"/>
      <c r="F599" s="49"/>
      <c r="G599" s="107"/>
      <c r="H599" s="49"/>
      <c r="I599" s="50"/>
      <c r="J599" s="50"/>
    </row>
    <row r="600" spans="2:10">
      <c r="B600" s="49"/>
      <c r="C600" s="49"/>
      <c r="D600" s="49"/>
      <c r="E600" s="107"/>
      <c r="F600" s="49"/>
      <c r="G600" s="107"/>
      <c r="H600" s="49"/>
      <c r="I600" s="50"/>
      <c r="J600" s="50"/>
    </row>
    <row r="601" spans="2:10">
      <c r="B601" s="49"/>
      <c r="C601" s="49"/>
      <c r="D601" s="49"/>
      <c r="E601" s="107"/>
      <c r="F601" s="49"/>
      <c r="G601" s="107"/>
      <c r="H601" s="49"/>
      <c r="I601" s="50"/>
      <c r="J601" s="50"/>
    </row>
    <row r="602" spans="2:10">
      <c r="B602" s="49"/>
      <c r="C602" s="49"/>
      <c r="D602" s="49"/>
      <c r="E602" s="107"/>
      <c r="F602" s="49"/>
      <c r="G602" s="107"/>
      <c r="H602" s="49"/>
      <c r="I602" s="50"/>
      <c r="J602" s="50"/>
    </row>
    <row r="603" spans="2:10">
      <c r="B603" s="49"/>
      <c r="C603" s="49"/>
      <c r="D603" s="49"/>
      <c r="E603" s="107"/>
      <c r="F603" s="49"/>
      <c r="G603" s="107"/>
      <c r="H603" s="49"/>
      <c r="I603" s="50"/>
      <c r="J603" s="50"/>
    </row>
    <row r="604" spans="2:10">
      <c r="B604" s="49"/>
      <c r="C604" s="49"/>
      <c r="D604" s="49"/>
      <c r="E604" s="107"/>
      <c r="F604" s="49"/>
      <c r="G604" s="107"/>
      <c r="H604" s="49"/>
      <c r="I604" s="50"/>
      <c r="J604" s="50"/>
    </row>
    <row r="605" spans="2:10">
      <c r="B605" s="49"/>
      <c r="C605" s="49"/>
      <c r="D605" s="49"/>
      <c r="E605" s="107"/>
      <c r="F605" s="49"/>
      <c r="G605" s="107"/>
      <c r="H605" s="49"/>
      <c r="I605" s="50"/>
      <c r="J605" s="50"/>
    </row>
    <row r="606" spans="2:10">
      <c r="B606" s="49"/>
      <c r="C606" s="49"/>
      <c r="D606" s="49"/>
      <c r="E606" s="107"/>
      <c r="F606" s="49"/>
      <c r="G606" s="107"/>
      <c r="H606" s="49"/>
      <c r="I606" s="50"/>
      <c r="J606" s="50"/>
    </row>
    <row r="607" spans="2:10">
      <c r="B607" s="49"/>
      <c r="C607" s="49"/>
      <c r="D607" s="49"/>
      <c r="E607" s="107"/>
      <c r="F607" s="49"/>
      <c r="G607" s="107"/>
      <c r="H607" s="49"/>
      <c r="I607" s="50"/>
      <c r="J607" s="50"/>
    </row>
    <row r="608" spans="2:10">
      <c r="B608" s="49"/>
      <c r="C608" s="49"/>
      <c r="D608" s="49"/>
      <c r="E608" s="107"/>
      <c r="F608" s="49"/>
      <c r="G608" s="107"/>
      <c r="H608" s="49"/>
      <c r="I608" s="50"/>
      <c r="J608" s="50"/>
    </row>
    <row r="609" spans="2:10">
      <c r="B609" s="49"/>
      <c r="C609" s="49"/>
      <c r="D609" s="49"/>
      <c r="E609" s="107"/>
      <c r="F609" s="49"/>
      <c r="G609" s="107"/>
      <c r="H609" s="49"/>
      <c r="I609" s="50"/>
      <c r="J609" s="50"/>
    </row>
    <row r="610" spans="2:10">
      <c r="B610" s="49"/>
      <c r="C610" s="49"/>
      <c r="D610" s="49"/>
      <c r="E610" s="107"/>
      <c r="F610" s="49"/>
      <c r="G610" s="107"/>
      <c r="H610" s="49"/>
      <c r="I610" s="50"/>
      <c r="J610" s="50"/>
    </row>
    <row r="611" spans="2:10">
      <c r="B611" s="49"/>
      <c r="C611" s="49"/>
      <c r="D611" s="49"/>
      <c r="E611" s="107"/>
      <c r="F611" s="49"/>
      <c r="G611" s="107"/>
      <c r="H611" s="49"/>
      <c r="I611" s="50"/>
      <c r="J611" s="50"/>
    </row>
    <row r="612" spans="2:10">
      <c r="B612" s="49"/>
      <c r="C612" s="49"/>
      <c r="D612" s="49"/>
      <c r="E612" s="107"/>
      <c r="F612" s="49"/>
      <c r="G612" s="107"/>
      <c r="H612" s="49"/>
      <c r="I612" s="50"/>
      <c r="J612" s="50"/>
    </row>
    <row r="613" spans="2:10">
      <c r="B613" s="49"/>
      <c r="C613" s="49"/>
      <c r="D613" s="49"/>
      <c r="E613" s="107"/>
      <c r="F613" s="49"/>
      <c r="G613" s="107"/>
      <c r="H613" s="49"/>
      <c r="I613" s="50"/>
      <c r="J613" s="50"/>
    </row>
    <row r="614" spans="2:10">
      <c r="B614" s="49"/>
      <c r="C614" s="49"/>
      <c r="D614" s="49"/>
      <c r="E614" s="107"/>
      <c r="F614" s="49"/>
      <c r="G614" s="107"/>
      <c r="H614" s="49"/>
      <c r="I614" s="50"/>
      <c r="J614" s="50"/>
    </row>
    <row r="615" spans="2:10">
      <c r="B615" s="49"/>
      <c r="C615" s="49"/>
      <c r="D615" s="49"/>
      <c r="E615" s="107"/>
      <c r="F615" s="49"/>
      <c r="G615" s="107"/>
      <c r="H615" s="49"/>
      <c r="I615" s="50"/>
      <c r="J615" s="50"/>
    </row>
    <row r="616" spans="2:10">
      <c r="B616" s="49"/>
      <c r="C616" s="49"/>
      <c r="D616" s="49"/>
      <c r="E616" s="107"/>
      <c r="F616" s="49"/>
      <c r="G616" s="107"/>
      <c r="H616" s="49"/>
      <c r="I616" s="50"/>
      <c r="J616" s="50"/>
    </row>
    <row r="617" spans="2:10">
      <c r="B617" s="49"/>
      <c r="C617" s="49"/>
      <c r="D617" s="49"/>
      <c r="E617" s="107"/>
      <c r="F617" s="49"/>
      <c r="G617" s="107"/>
      <c r="H617" s="49"/>
      <c r="I617" s="50"/>
      <c r="J617" s="50"/>
    </row>
    <row r="618" spans="2:10">
      <c r="B618" s="49"/>
      <c r="C618" s="49"/>
      <c r="D618" s="49"/>
      <c r="E618" s="107"/>
      <c r="F618" s="49"/>
      <c r="G618" s="107"/>
      <c r="H618" s="49"/>
      <c r="I618" s="50"/>
      <c r="J618" s="50"/>
    </row>
    <row r="619" spans="2:10">
      <c r="B619" s="49"/>
      <c r="C619" s="49"/>
      <c r="D619" s="49"/>
      <c r="E619" s="107"/>
      <c r="F619" s="49"/>
      <c r="G619" s="107"/>
      <c r="H619" s="49"/>
      <c r="I619" s="50"/>
      <c r="J619" s="50"/>
    </row>
    <row r="620" spans="2:10">
      <c r="B620" s="49"/>
      <c r="C620" s="49"/>
      <c r="D620" s="49"/>
      <c r="E620" s="107"/>
      <c r="F620" s="49"/>
      <c r="G620" s="107"/>
      <c r="H620" s="49"/>
      <c r="I620" s="50"/>
      <c r="J620" s="50"/>
    </row>
    <row r="621" spans="2:10">
      <c r="B621" s="49"/>
      <c r="C621" s="49"/>
      <c r="D621" s="49"/>
      <c r="E621" s="107"/>
      <c r="F621" s="49"/>
      <c r="G621" s="107"/>
      <c r="H621" s="49"/>
      <c r="I621" s="50"/>
      <c r="J621" s="50"/>
    </row>
    <row r="622" spans="2:10">
      <c r="B622" s="49"/>
      <c r="C622" s="49"/>
      <c r="D622" s="49"/>
      <c r="E622" s="107"/>
      <c r="F622" s="49"/>
      <c r="G622" s="107"/>
      <c r="H622" s="49"/>
      <c r="I622" s="50"/>
      <c r="J622" s="50"/>
    </row>
    <row r="623" spans="2:10">
      <c r="B623" s="49"/>
      <c r="C623" s="49"/>
      <c r="D623" s="49"/>
      <c r="E623" s="107"/>
      <c r="F623" s="49"/>
      <c r="G623" s="107"/>
      <c r="H623" s="49"/>
      <c r="I623" s="50"/>
      <c r="J623" s="50"/>
    </row>
    <row r="624" spans="2:10">
      <c r="B624" s="49"/>
      <c r="C624" s="49"/>
      <c r="D624" s="49"/>
      <c r="E624" s="107"/>
      <c r="F624" s="49"/>
      <c r="G624" s="107"/>
      <c r="H624" s="49"/>
      <c r="I624" s="50"/>
      <c r="J624" s="50"/>
    </row>
    <row r="625" spans="2:10">
      <c r="B625" s="49"/>
      <c r="C625" s="49"/>
      <c r="D625" s="49"/>
      <c r="E625" s="107"/>
      <c r="F625" s="49"/>
      <c r="G625" s="107"/>
      <c r="H625" s="49"/>
      <c r="I625" s="50"/>
      <c r="J625" s="50"/>
    </row>
    <row r="626" spans="2:10">
      <c r="B626" s="49"/>
      <c r="C626" s="49"/>
      <c r="D626" s="49"/>
      <c r="E626" s="107"/>
      <c r="F626" s="49"/>
      <c r="G626" s="107"/>
      <c r="H626" s="49"/>
      <c r="I626" s="50"/>
      <c r="J626" s="50"/>
    </row>
    <row r="627" spans="2:10">
      <c r="B627" s="49"/>
      <c r="C627" s="49"/>
      <c r="D627" s="49"/>
      <c r="E627" s="107"/>
      <c r="F627" s="49"/>
      <c r="G627" s="107"/>
      <c r="H627" s="49"/>
      <c r="I627" s="50"/>
      <c r="J627" s="50"/>
    </row>
    <row r="628" spans="2:10">
      <c r="B628" s="49"/>
      <c r="C628" s="49"/>
      <c r="D628" s="49"/>
      <c r="E628" s="107"/>
      <c r="F628" s="49"/>
      <c r="G628" s="107"/>
      <c r="H628" s="49"/>
      <c r="I628" s="50"/>
      <c r="J628" s="50"/>
    </row>
    <row r="629" spans="2:10">
      <c r="B629" s="49"/>
      <c r="C629" s="49"/>
      <c r="D629" s="49"/>
      <c r="E629" s="107"/>
      <c r="F629" s="49"/>
      <c r="G629" s="107"/>
      <c r="H629" s="49"/>
      <c r="I629" s="50"/>
      <c r="J629" s="50"/>
    </row>
    <row r="630" spans="2:10">
      <c r="B630" s="49"/>
      <c r="C630" s="49"/>
      <c r="D630" s="49"/>
      <c r="E630" s="107"/>
      <c r="F630" s="49"/>
      <c r="G630" s="107"/>
      <c r="H630" s="49"/>
      <c r="I630" s="50"/>
      <c r="J630" s="50"/>
    </row>
    <row r="631" spans="2:10">
      <c r="B631" s="49"/>
      <c r="C631" s="49"/>
      <c r="D631" s="49"/>
      <c r="E631" s="107"/>
      <c r="F631" s="49"/>
      <c r="G631" s="107"/>
      <c r="H631" s="49"/>
      <c r="I631" s="50"/>
      <c r="J631" s="50"/>
    </row>
    <row r="632" spans="2:10">
      <c r="B632" s="49"/>
      <c r="C632" s="49"/>
      <c r="D632" s="49"/>
      <c r="E632" s="107"/>
      <c r="F632" s="49"/>
      <c r="G632" s="107"/>
      <c r="H632" s="49"/>
      <c r="I632" s="50"/>
      <c r="J632" s="50"/>
    </row>
    <row r="633" spans="2:10">
      <c r="B633" s="49"/>
      <c r="C633" s="49"/>
      <c r="D633" s="49"/>
      <c r="E633" s="107"/>
      <c r="F633" s="49"/>
      <c r="G633" s="107"/>
      <c r="H633" s="49"/>
      <c r="I633" s="50"/>
      <c r="J633" s="50"/>
    </row>
    <row r="634" spans="2:10">
      <c r="B634" s="49"/>
      <c r="C634" s="49"/>
      <c r="D634" s="49"/>
      <c r="E634" s="107"/>
      <c r="F634" s="49"/>
      <c r="G634" s="107"/>
      <c r="H634" s="49"/>
      <c r="I634" s="50"/>
      <c r="J634" s="50"/>
    </row>
    <row r="635" spans="2:10">
      <c r="B635" s="49"/>
      <c r="C635" s="49"/>
      <c r="D635" s="49"/>
      <c r="E635" s="107"/>
      <c r="F635" s="49"/>
      <c r="G635" s="107"/>
      <c r="H635" s="49"/>
      <c r="I635" s="50"/>
      <c r="J635" s="50"/>
    </row>
    <row r="636" spans="2:10">
      <c r="B636" s="49"/>
      <c r="C636" s="49"/>
      <c r="D636" s="49"/>
      <c r="E636" s="107"/>
      <c r="F636" s="49"/>
      <c r="G636" s="107"/>
      <c r="H636" s="49"/>
      <c r="I636" s="50"/>
      <c r="J636" s="50"/>
    </row>
    <row r="637" spans="2:10">
      <c r="B637" s="49"/>
      <c r="C637" s="49"/>
      <c r="D637" s="49"/>
      <c r="E637" s="107"/>
      <c r="F637" s="49"/>
      <c r="G637" s="107"/>
      <c r="H637" s="49"/>
      <c r="I637" s="50"/>
      <c r="J637" s="50"/>
    </row>
    <row r="638" spans="2:10">
      <c r="B638" s="49"/>
      <c r="C638" s="49"/>
      <c r="D638" s="49"/>
      <c r="E638" s="107"/>
      <c r="F638" s="49"/>
      <c r="G638" s="107"/>
      <c r="H638" s="49"/>
      <c r="I638" s="50"/>
      <c r="J638" s="50"/>
    </row>
    <row r="639" spans="2:10">
      <c r="B639" s="49"/>
      <c r="C639" s="49"/>
      <c r="D639" s="49"/>
      <c r="E639" s="107"/>
      <c r="F639" s="49"/>
      <c r="G639" s="107"/>
      <c r="H639" s="49"/>
      <c r="I639" s="50"/>
      <c r="J639" s="50"/>
    </row>
    <row r="640" spans="2:10">
      <c r="B640" s="49"/>
      <c r="C640" s="49"/>
      <c r="D640" s="49"/>
      <c r="E640" s="107"/>
      <c r="F640" s="49"/>
      <c r="G640" s="107"/>
      <c r="H640" s="49"/>
      <c r="I640" s="50"/>
      <c r="J640" s="50"/>
    </row>
    <row r="641" spans="2:10">
      <c r="B641" s="49"/>
      <c r="C641" s="49"/>
      <c r="D641" s="49"/>
      <c r="E641" s="107"/>
      <c r="F641" s="49"/>
      <c r="G641" s="107"/>
      <c r="H641" s="49"/>
      <c r="I641" s="50"/>
      <c r="J641" s="50"/>
    </row>
    <row r="642" spans="2:10">
      <c r="B642" s="49"/>
      <c r="C642" s="49"/>
      <c r="D642" s="49"/>
      <c r="E642" s="107"/>
      <c r="F642" s="49"/>
      <c r="G642" s="107"/>
      <c r="H642" s="49"/>
      <c r="I642" s="50"/>
      <c r="J642" s="50"/>
    </row>
    <row r="643" spans="2:10">
      <c r="B643" s="49"/>
      <c r="C643" s="49"/>
      <c r="D643" s="49"/>
      <c r="E643" s="107"/>
      <c r="F643" s="49"/>
      <c r="G643" s="107"/>
      <c r="H643" s="49"/>
      <c r="I643" s="50"/>
      <c r="J643" s="50"/>
    </row>
    <row r="644" spans="2:10">
      <c r="B644" s="49"/>
      <c r="C644" s="49"/>
      <c r="D644" s="49"/>
      <c r="E644" s="107"/>
      <c r="F644" s="49"/>
      <c r="G644" s="107"/>
      <c r="H644" s="49"/>
      <c r="I644" s="50"/>
      <c r="J644" s="50"/>
    </row>
    <row r="645" spans="2:10">
      <c r="B645" s="49"/>
      <c r="C645" s="49"/>
      <c r="D645" s="49"/>
      <c r="E645" s="107"/>
      <c r="F645" s="49"/>
      <c r="G645" s="107"/>
      <c r="H645" s="49"/>
      <c r="I645" s="50"/>
      <c r="J645" s="50"/>
    </row>
    <row r="646" spans="2:10">
      <c r="B646" s="49"/>
      <c r="C646" s="49"/>
      <c r="D646" s="49"/>
      <c r="E646" s="107"/>
      <c r="F646" s="49"/>
      <c r="G646" s="107"/>
      <c r="H646" s="49"/>
      <c r="I646" s="50"/>
      <c r="J646" s="50"/>
    </row>
    <row r="647" spans="2:10">
      <c r="B647" s="49"/>
      <c r="C647" s="49"/>
      <c r="D647" s="49"/>
      <c r="E647" s="107"/>
      <c r="F647" s="49"/>
      <c r="G647" s="107"/>
      <c r="H647" s="49"/>
      <c r="I647" s="50"/>
      <c r="J647" s="50"/>
    </row>
    <row r="648" spans="2:10">
      <c r="B648" s="49"/>
      <c r="C648" s="49"/>
      <c r="D648" s="49"/>
      <c r="E648" s="107"/>
      <c r="F648" s="49"/>
      <c r="G648" s="107"/>
      <c r="H648" s="49"/>
      <c r="I648" s="50"/>
      <c r="J648" s="50"/>
    </row>
    <row r="649" spans="2:10">
      <c r="B649" s="49"/>
      <c r="C649" s="49"/>
      <c r="D649" s="49"/>
      <c r="E649" s="107"/>
      <c r="F649" s="49"/>
      <c r="G649" s="107"/>
      <c r="H649" s="49"/>
      <c r="I649" s="50"/>
      <c r="J649" s="50"/>
    </row>
    <row r="650" spans="2:10">
      <c r="B650" s="49"/>
      <c r="C650" s="49"/>
      <c r="D650" s="49"/>
      <c r="E650" s="107"/>
      <c r="F650" s="49"/>
      <c r="G650" s="107"/>
      <c r="H650" s="49"/>
      <c r="I650" s="50"/>
      <c r="J650" s="50"/>
    </row>
    <row r="651" spans="2:10">
      <c r="B651" s="49"/>
      <c r="C651" s="49"/>
      <c r="D651" s="49"/>
      <c r="E651" s="107"/>
      <c r="F651" s="49"/>
      <c r="G651" s="107"/>
      <c r="H651" s="49"/>
      <c r="I651" s="50"/>
      <c r="J651" s="50"/>
    </row>
    <row r="652" spans="2:10">
      <c r="B652" s="49"/>
      <c r="C652" s="49"/>
      <c r="D652" s="49"/>
      <c r="E652" s="107"/>
      <c r="F652" s="49"/>
      <c r="G652" s="107"/>
      <c r="H652" s="49"/>
      <c r="I652" s="50"/>
      <c r="J652" s="50"/>
    </row>
    <row r="653" spans="2:10">
      <c r="B653" s="49"/>
      <c r="C653" s="49"/>
      <c r="D653" s="49"/>
      <c r="E653" s="107"/>
      <c r="F653" s="49"/>
      <c r="G653" s="107"/>
      <c r="H653" s="49"/>
      <c r="I653" s="50"/>
      <c r="J653" s="50"/>
    </row>
    <row r="654" spans="2:10">
      <c r="B654" s="49"/>
      <c r="C654" s="49"/>
      <c r="D654" s="49"/>
      <c r="E654" s="107"/>
      <c r="F654" s="49"/>
      <c r="G654" s="107"/>
      <c r="H654" s="49"/>
      <c r="I654" s="50"/>
      <c r="J654" s="50"/>
    </row>
    <row r="655" spans="2:10">
      <c r="B655" s="49"/>
      <c r="C655" s="49"/>
      <c r="D655" s="49"/>
      <c r="E655" s="107"/>
      <c r="F655" s="49"/>
      <c r="G655" s="107"/>
      <c r="H655" s="49"/>
      <c r="I655" s="50"/>
      <c r="J655" s="50"/>
    </row>
    <row r="656" spans="2:10">
      <c r="B656" s="49"/>
      <c r="C656" s="49"/>
      <c r="D656" s="49"/>
      <c r="E656" s="107"/>
      <c r="F656" s="49"/>
      <c r="G656" s="107"/>
      <c r="H656" s="49"/>
      <c r="I656" s="50"/>
      <c r="J656" s="50"/>
    </row>
    <row r="657" spans="2:10">
      <c r="B657" s="49"/>
      <c r="C657" s="49"/>
      <c r="D657" s="49"/>
      <c r="E657" s="107"/>
      <c r="F657" s="49"/>
      <c r="G657" s="107"/>
      <c r="H657" s="49"/>
      <c r="I657" s="50"/>
      <c r="J657" s="50"/>
    </row>
    <row r="658" spans="2:10">
      <c r="B658" s="49"/>
      <c r="C658" s="49"/>
      <c r="D658" s="49"/>
      <c r="E658" s="107"/>
      <c r="F658" s="49"/>
      <c r="G658" s="107"/>
      <c r="H658" s="49"/>
      <c r="I658" s="50"/>
      <c r="J658" s="50"/>
    </row>
    <row r="659" spans="2:10">
      <c r="B659" s="49"/>
      <c r="C659" s="49"/>
      <c r="D659" s="49"/>
      <c r="E659" s="107"/>
      <c r="F659" s="49"/>
      <c r="G659" s="107"/>
      <c r="H659" s="49"/>
      <c r="I659" s="50"/>
      <c r="J659" s="50"/>
    </row>
    <row r="660" spans="2:10">
      <c r="B660" s="49"/>
      <c r="C660" s="49"/>
      <c r="D660" s="49"/>
      <c r="E660" s="107"/>
      <c r="F660" s="49"/>
      <c r="G660" s="107"/>
      <c r="H660" s="49"/>
      <c r="I660" s="50"/>
      <c r="J660" s="50"/>
    </row>
    <row r="661" spans="2:10">
      <c r="B661" s="49"/>
      <c r="C661" s="49"/>
      <c r="D661" s="49"/>
      <c r="E661" s="107"/>
      <c r="F661" s="49"/>
      <c r="G661" s="107"/>
      <c r="H661" s="49"/>
      <c r="I661" s="50"/>
      <c r="J661" s="50"/>
    </row>
    <row r="662" spans="2:10">
      <c r="B662" s="49"/>
      <c r="C662" s="49"/>
      <c r="D662" s="49"/>
      <c r="E662" s="107"/>
      <c r="F662" s="49"/>
      <c r="G662" s="107"/>
      <c r="H662" s="49"/>
      <c r="I662" s="50"/>
      <c r="J662" s="50"/>
    </row>
    <row r="663" spans="2:10">
      <c r="B663" s="49"/>
      <c r="C663" s="49"/>
      <c r="D663" s="49"/>
      <c r="E663" s="107"/>
      <c r="F663" s="49"/>
      <c r="G663" s="107"/>
      <c r="H663" s="49"/>
      <c r="I663" s="50"/>
      <c r="J663" s="50"/>
    </row>
    <row r="664" spans="2:10">
      <c r="B664" s="49"/>
      <c r="C664" s="49"/>
      <c r="D664" s="49"/>
      <c r="E664" s="107"/>
      <c r="F664" s="49"/>
      <c r="G664" s="107"/>
      <c r="H664" s="49"/>
      <c r="I664" s="50"/>
      <c r="J664" s="50"/>
    </row>
    <row r="665" spans="2:10">
      <c r="B665" s="49"/>
      <c r="C665" s="49"/>
      <c r="D665" s="49"/>
      <c r="E665" s="107"/>
      <c r="F665" s="49"/>
      <c r="G665" s="107"/>
      <c r="H665" s="49"/>
      <c r="I665" s="50"/>
      <c r="J665" s="50"/>
    </row>
    <row r="666" spans="2:10">
      <c r="B666" s="49"/>
      <c r="C666" s="49"/>
      <c r="D666" s="49"/>
      <c r="E666" s="107"/>
      <c r="F666" s="49"/>
      <c r="G666" s="107"/>
      <c r="H666" s="49"/>
      <c r="I666" s="50"/>
      <c r="J666" s="50"/>
    </row>
    <row r="667" spans="2:10">
      <c r="B667" s="49"/>
      <c r="C667" s="49"/>
      <c r="D667" s="49"/>
      <c r="E667" s="107"/>
      <c r="F667" s="49"/>
      <c r="G667" s="107"/>
      <c r="H667" s="49"/>
      <c r="I667" s="50"/>
      <c r="J667" s="50"/>
    </row>
    <row r="668" spans="2:10">
      <c r="B668" s="49"/>
      <c r="C668" s="49"/>
      <c r="D668" s="49"/>
      <c r="E668" s="107"/>
      <c r="F668" s="49"/>
      <c r="G668" s="107"/>
      <c r="H668" s="49"/>
      <c r="I668" s="50"/>
      <c r="J668" s="50"/>
    </row>
    <row r="669" spans="2:10">
      <c r="B669" s="49"/>
      <c r="C669" s="49"/>
      <c r="D669" s="49"/>
      <c r="E669" s="107"/>
      <c r="F669" s="49"/>
      <c r="G669" s="107"/>
      <c r="H669" s="49"/>
      <c r="I669" s="50"/>
      <c r="J669" s="50"/>
    </row>
    <row r="670" spans="2:10">
      <c r="B670" s="49"/>
      <c r="C670" s="49"/>
      <c r="D670" s="49"/>
      <c r="E670" s="107"/>
      <c r="F670" s="49"/>
      <c r="G670" s="107"/>
      <c r="H670" s="49"/>
      <c r="I670" s="50"/>
      <c r="J670" s="50"/>
    </row>
    <row r="671" spans="2:10">
      <c r="B671" s="49"/>
      <c r="C671" s="49"/>
      <c r="D671" s="49"/>
      <c r="E671" s="107"/>
      <c r="F671" s="49"/>
      <c r="G671" s="107"/>
      <c r="H671" s="49"/>
      <c r="I671" s="50"/>
      <c r="J671" s="50"/>
    </row>
    <row r="672" spans="2:10">
      <c r="B672" s="49"/>
      <c r="C672" s="49"/>
      <c r="D672" s="49"/>
      <c r="E672" s="107"/>
      <c r="F672" s="49"/>
      <c r="G672" s="107"/>
      <c r="H672" s="49"/>
      <c r="I672" s="50"/>
      <c r="J672" s="50"/>
    </row>
    <row r="673" spans="2:10">
      <c r="B673" s="49"/>
      <c r="C673" s="49"/>
      <c r="D673" s="49"/>
      <c r="E673" s="107"/>
      <c r="F673" s="49"/>
      <c r="G673" s="107"/>
      <c r="H673" s="49"/>
      <c r="I673" s="50"/>
      <c r="J673" s="50"/>
    </row>
    <row r="674" spans="2:10">
      <c r="B674" s="49"/>
      <c r="C674" s="49"/>
      <c r="D674" s="49"/>
      <c r="E674" s="107"/>
      <c r="F674" s="49"/>
      <c r="G674" s="107"/>
      <c r="H674" s="49"/>
      <c r="I674" s="50"/>
      <c r="J674" s="50"/>
    </row>
    <row r="675" spans="2:10">
      <c r="B675" s="49"/>
      <c r="C675" s="49"/>
      <c r="D675" s="49"/>
      <c r="E675" s="107"/>
      <c r="F675" s="49"/>
      <c r="G675" s="107"/>
      <c r="H675" s="49"/>
      <c r="I675" s="50"/>
      <c r="J675" s="50"/>
    </row>
    <row r="676" spans="2:10">
      <c r="B676" s="49"/>
      <c r="C676" s="49"/>
      <c r="D676" s="49"/>
      <c r="E676" s="107"/>
      <c r="F676" s="49"/>
      <c r="G676" s="107"/>
      <c r="H676" s="49"/>
      <c r="I676" s="50"/>
      <c r="J676" s="50"/>
    </row>
    <row r="677" spans="2:10">
      <c r="B677" s="49"/>
      <c r="C677" s="49"/>
      <c r="D677" s="49"/>
      <c r="E677" s="107"/>
      <c r="F677" s="49"/>
      <c r="G677" s="107"/>
      <c r="H677" s="49"/>
      <c r="I677" s="50"/>
      <c r="J677" s="50"/>
    </row>
    <row r="678" spans="2:10">
      <c r="B678" s="49"/>
      <c r="C678" s="49"/>
      <c r="D678" s="49"/>
      <c r="E678" s="107"/>
      <c r="F678" s="49"/>
      <c r="G678" s="107"/>
      <c r="H678" s="49"/>
      <c r="I678" s="50"/>
      <c r="J678" s="50"/>
    </row>
    <row r="679" spans="2:10">
      <c r="B679" s="49"/>
      <c r="C679" s="49"/>
      <c r="D679" s="49"/>
      <c r="E679" s="107"/>
      <c r="F679" s="49"/>
      <c r="G679" s="107"/>
      <c r="H679" s="49"/>
      <c r="I679" s="50"/>
      <c r="J679" s="50"/>
    </row>
    <row r="680" spans="2:10">
      <c r="B680" s="49"/>
      <c r="C680" s="49"/>
      <c r="D680" s="49"/>
      <c r="E680" s="107"/>
      <c r="F680" s="49"/>
      <c r="G680" s="107"/>
      <c r="H680" s="49"/>
      <c r="I680" s="50"/>
      <c r="J680" s="50"/>
    </row>
    <row r="681" spans="2:10">
      <c r="B681" s="49"/>
      <c r="C681" s="49"/>
      <c r="D681" s="49"/>
      <c r="E681" s="107"/>
      <c r="F681" s="49"/>
      <c r="G681" s="107"/>
      <c r="H681" s="49"/>
      <c r="I681" s="50"/>
      <c r="J681" s="50"/>
    </row>
    <row r="682" spans="2:10">
      <c r="B682" s="49"/>
      <c r="C682" s="49"/>
      <c r="D682" s="49"/>
      <c r="E682" s="107"/>
      <c r="F682" s="49"/>
      <c r="G682" s="107"/>
      <c r="H682" s="49"/>
      <c r="I682" s="50"/>
      <c r="J682" s="50"/>
    </row>
    <row r="683" spans="2:10">
      <c r="B683" s="49"/>
      <c r="C683" s="49"/>
      <c r="D683" s="49"/>
      <c r="E683" s="107"/>
      <c r="F683" s="49"/>
      <c r="G683" s="107"/>
      <c r="H683" s="49"/>
      <c r="I683" s="50"/>
      <c r="J683" s="50"/>
    </row>
    <row r="684" spans="2:10">
      <c r="B684" s="49"/>
      <c r="C684" s="49"/>
      <c r="D684" s="49"/>
      <c r="E684" s="107"/>
      <c r="F684" s="49"/>
      <c r="G684" s="107"/>
      <c r="H684" s="49"/>
      <c r="I684" s="50"/>
      <c r="J684" s="50"/>
    </row>
    <row r="685" spans="2:10">
      <c r="B685" s="49"/>
      <c r="C685" s="49"/>
      <c r="D685" s="49"/>
      <c r="E685" s="107"/>
      <c r="F685" s="49"/>
      <c r="G685" s="107"/>
      <c r="H685" s="49"/>
      <c r="I685" s="50"/>
      <c r="J685" s="50"/>
    </row>
    <row r="686" spans="2:10">
      <c r="B686" s="49"/>
      <c r="C686" s="49"/>
      <c r="D686" s="49"/>
      <c r="E686" s="107"/>
      <c r="F686" s="49"/>
      <c r="G686" s="107"/>
      <c r="H686" s="49"/>
      <c r="I686" s="50"/>
      <c r="J686" s="50"/>
    </row>
    <row r="687" spans="2:10">
      <c r="B687" s="49"/>
      <c r="C687" s="49"/>
      <c r="D687" s="49"/>
      <c r="E687" s="107"/>
      <c r="F687" s="49"/>
      <c r="G687" s="107"/>
      <c r="H687" s="49"/>
      <c r="I687" s="50"/>
      <c r="J687" s="50"/>
    </row>
    <row r="688" spans="2:10">
      <c r="B688" s="49"/>
      <c r="C688" s="49"/>
      <c r="D688" s="49"/>
      <c r="E688" s="107"/>
      <c r="F688" s="49"/>
      <c r="G688" s="107"/>
      <c r="H688" s="49"/>
      <c r="I688" s="50"/>
      <c r="J688" s="50"/>
    </row>
    <row r="689" spans="2:10">
      <c r="B689" s="49"/>
      <c r="C689" s="49"/>
      <c r="D689" s="49"/>
      <c r="E689" s="107"/>
      <c r="F689" s="49"/>
      <c r="G689" s="107"/>
      <c r="H689" s="49"/>
      <c r="I689" s="50"/>
      <c r="J689" s="50"/>
    </row>
    <row r="690" spans="2:10">
      <c r="B690" s="49"/>
      <c r="C690" s="49"/>
      <c r="D690" s="49"/>
      <c r="E690" s="107"/>
      <c r="F690" s="49"/>
      <c r="G690" s="107"/>
      <c r="H690" s="49"/>
      <c r="I690" s="50"/>
      <c r="J690" s="50"/>
    </row>
    <row r="691" spans="2:10">
      <c r="B691" s="49"/>
      <c r="C691" s="49"/>
      <c r="D691" s="49"/>
      <c r="E691" s="107"/>
      <c r="F691" s="49"/>
      <c r="G691" s="107"/>
      <c r="H691" s="49"/>
      <c r="I691" s="50"/>
      <c r="J691" s="50"/>
    </row>
    <row r="692" spans="2:10">
      <c r="B692" s="49"/>
      <c r="C692" s="49"/>
      <c r="D692" s="49"/>
      <c r="E692" s="107"/>
      <c r="F692" s="49"/>
      <c r="G692" s="107"/>
      <c r="H692" s="49"/>
      <c r="I692" s="50"/>
      <c r="J692" s="50"/>
    </row>
    <row r="693" spans="2:10">
      <c r="B693" s="49"/>
      <c r="C693" s="49"/>
      <c r="D693" s="49"/>
      <c r="E693" s="107"/>
      <c r="F693" s="49"/>
      <c r="G693" s="107"/>
      <c r="H693" s="49"/>
      <c r="I693" s="50"/>
      <c r="J693" s="50"/>
    </row>
    <row r="694" spans="2:10">
      <c r="B694" s="49"/>
      <c r="C694" s="49"/>
      <c r="D694" s="49"/>
      <c r="E694" s="107"/>
      <c r="F694" s="49"/>
      <c r="G694" s="107"/>
      <c r="H694" s="49"/>
      <c r="I694" s="50"/>
      <c r="J694" s="50"/>
    </row>
    <row r="695" spans="2:10">
      <c r="B695" s="49"/>
      <c r="C695" s="49"/>
      <c r="D695" s="49"/>
      <c r="E695" s="107"/>
      <c r="F695" s="49"/>
      <c r="G695" s="107"/>
      <c r="H695" s="49"/>
      <c r="I695" s="50"/>
      <c r="J695" s="50"/>
    </row>
    <row r="696" spans="2:10">
      <c r="B696" s="49"/>
      <c r="C696" s="49"/>
      <c r="D696" s="49"/>
      <c r="E696" s="107"/>
      <c r="F696" s="49"/>
      <c r="G696" s="107"/>
      <c r="H696" s="49"/>
      <c r="I696" s="50"/>
      <c r="J696" s="50"/>
    </row>
    <row r="697" spans="2:10">
      <c r="B697" s="49"/>
      <c r="C697" s="49"/>
      <c r="D697" s="49"/>
      <c r="E697" s="107"/>
      <c r="F697" s="49"/>
      <c r="G697" s="107"/>
      <c r="H697" s="49"/>
      <c r="I697" s="50"/>
      <c r="J697" s="50"/>
    </row>
    <row r="698" spans="2:10">
      <c r="B698" s="49"/>
      <c r="C698" s="49"/>
      <c r="D698" s="49"/>
      <c r="E698" s="107"/>
      <c r="F698" s="49"/>
      <c r="G698" s="107"/>
      <c r="H698" s="49"/>
      <c r="I698" s="50"/>
      <c r="J698" s="50"/>
    </row>
    <row r="699" spans="2:10">
      <c r="B699" s="49"/>
      <c r="C699" s="49"/>
      <c r="D699" s="49"/>
      <c r="E699" s="107"/>
      <c r="F699" s="49"/>
      <c r="G699" s="107"/>
      <c r="H699" s="49"/>
      <c r="I699" s="50"/>
      <c r="J699" s="50"/>
    </row>
    <row r="700" spans="2:10">
      <c r="B700" s="49"/>
      <c r="C700" s="49"/>
      <c r="D700" s="49"/>
      <c r="E700" s="107"/>
      <c r="F700" s="49"/>
      <c r="G700" s="107"/>
      <c r="H700" s="49"/>
      <c r="I700" s="50"/>
      <c r="J700" s="50"/>
    </row>
    <row r="701" spans="2:10">
      <c r="B701" s="49"/>
      <c r="C701" s="49"/>
      <c r="D701" s="49"/>
      <c r="E701" s="107"/>
      <c r="F701" s="49"/>
      <c r="G701" s="107"/>
      <c r="H701" s="49"/>
      <c r="I701" s="50"/>
      <c r="J701" s="50"/>
    </row>
    <row r="702" spans="2:10">
      <c r="B702" s="49"/>
      <c r="C702" s="49"/>
      <c r="D702" s="49"/>
      <c r="E702" s="107"/>
      <c r="F702" s="49"/>
      <c r="G702" s="107"/>
      <c r="H702" s="49"/>
      <c r="I702" s="50"/>
      <c r="J702" s="50"/>
    </row>
    <row r="703" spans="2:10">
      <c r="B703" s="49"/>
      <c r="C703" s="49"/>
      <c r="D703" s="49"/>
      <c r="E703" s="107"/>
      <c r="F703" s="49"/>
      <c r="G703" s="107"/>
      <c r="H703" s="49"/>
      <c r="I703" s="50"/>
      <c r="J703" s="50"/>
    </row>
    <row r="704" spans="2:10">
      <c r="B704" s="49"/>
      <c r="C704" s="49"/>
      <c r="D704" s="49"/>
      <c r="E704" s="107"/>
      <c r="F704" s="49"/>
      <c r="G704" s="107"/>
      <c r="H704" s="49"/>
      <c r="I704" s="50"/>
      <c r="J704" s="50"/>
    </row>
    <row r="705" spans="2:10">
      <c r="B705" s="49"/>
      <c r="C705" s="49"/>
      <c r="D705" s="49"/>
      <c r="E705" s="107"/>
      <c r="F705" s="49"/>
      <c r="G705" s="107"/>
      <c r="H705" s="49"/>
      <c r="I705" s="50"/>
      <c r="J705" s="50"/>
    </row>
    <row r="706" spans="2:10">
      <c r="B706" s="49"/>
      <c r="C706" s="49"/>
      <c r="D706" s="49"/>
      <c r="E706" s="107"/>
      <c r="F706" s="49"/>
      <c r="G706" s="107"/>
      <c r="H706" s="49"/>
      <c r="I706" s="50"/>
      <c r="J706" s="50"/>
    </row>
    <row r="707" spans="2:10">
      <c r="B707" s="49"/>
      <c r="C707" s="49"/>
      <c r="D707" s="49"/>
      <c r="E707" s="107"/>
      <c r="F707" s="49"/>
      <c r="G707" s="107"/>
      <c r="H707" s="49"/>
      <c r="I707" s="50"/>
      <c r="J707" s="50"/>
    </row>
    <row r="708" spans="2:10">
      <c r="B708" s="49"/>
      <c r="C708" s="49"/>
      <c r="D708" s="49"/>
      <c r="E708" s="107"/>
      <c r="F708" s="49"/>
      <c r="G708" s="107"/>
      <c r="H708" s="49"/>
      <c r="I708" s="50"/>
      <c r="J708" s="50"/>
    </row>
    <row r="709" spans="2:10">
      <c r="B709" s="49"/>
      <c r="C709" s="49"/>
      <c r="D709" s="49"/>
      <c r="E709" s="107"/>
      <c r="F709" s="49"/>
      <c r="G709" s="107"/>
      <c r="H709" s="49"/>
      <c r="I709" s="50"/>
      <c r="J709" s="50"/>
    </row>
    <row r="710" spans="2:10">
      <c r="B710" s="49"/>
      <c r="C710" s="49"/>
      <c r="D710" s="49"/>
      <c r="E710" s="107"/>
      <c r="F710" s="49"/>
      <c r="G710" s="107"/>
      <c r="H710" s="49"/>
      <c r="I710" s="50"/>
      <c r="J710" s="50"/>
    </row>
    <row r="711" spans="2:10">
      <c r="B711" s="49"/>
      <c r="C711" s="49"/>
      <c r="D711" s="49"/>
      <c r="E711" s="107"/>
      <c r="F711" s="49"/>
      <c r="G711" s="107"/>
      <c r="H711" s="49"/>
      <c r="I711" s="50"/>
      <c r="J711" s="50"/>
    </row>
    <row r="712" spans="2:10">
      <c r="B712" s="49"/>
      <c r="C712" s="49"/>
      <c r="D712" s="49"/>
      <c r="E712" s="107"/>
      <c r="F712" s="49"/>
      <c r="G712" s="107"/>
      <c r="H712" s="49"/>
      <c r="I712" s="50"/>
      <c r="J712" s="50"/>
    </row>
    <row r="713" spans="2:10">
      <c r="B713" s="49"/>
      <c r="C713" s="49"/>
      <c r="D713" s="49"/>
      <c r="E713" s="107"/>
      <c r="F713" s="49"/>
      <c r="G713" s="107"/>
      <c r="H713" s="49"/>
      <c r="I713" s="50"/>
      <c r="J713" s="50"/>
    </row>
    <row r="714" spans="2:10">
      <c r="B714" s="49"/>
      <c r="C714" s="49"/>
      <c r="D714" s="49"/>
      <c r="E714" s="107"/>
      <c r="F714" s="49"/>
      <c r="G714" s="107"/>
      <c r="H714" s="49"/>
      <c r="I714" s="50"/>
      <c r="J714" s="50"/>
    </row>
    <row r="715" spans="2:10">
      <c r="B715" s="49"/>
      <c r="C715" s="49"/>
      <c r="D715" s="49"/>
      <c r="E715" s="107"/>
      <c r="F715" s="49"/>
      <c r="G715" s="107"/>
      <c r="H715" s="49"/>
      <c r="I715" s="50"/>
      <c r="J715" s="50"/>
    </row>
    <row r="716" spans="2:10">
      <c r="B716" s="49"/>
      <c r="C716" s="49"/>
      <c r="D716" s="49"/>
      <c r="E716" s="107"/>
      <c r="F716" s="49"/>
      <c r="G716" s="107"/>
      <c r="H716" s="49"/>
      <c r="I716" s="50"/>
      <c r="J716" s="50"/>
    </row>
    <row r="717" spans="2:10">
      <c r="B717" s="49"/>
      <c r="C717" s="49"/>
      <c r="D717" s="49"/>
      <c r="E717" s="107"/>
      <c r="F717" s="49"/>
      <c r="G717" s="107"/>
      <c r="H717" s="49"/>
      <c r="I717" s="50"/>
      <c r="J717" s="50"/>
    </row>
    <row r="718" spans="2:10">
      <c r="B718" s="49"/>
      <c r="C718" s="49"/>
      <c r="D718" s="49"/>
      <c r="E718" s="107"/>
      <c r="F718" s="49"/>
      <c r="G718" s="107"/>
      <c r="H718" s="49"/>
      <c r="I718" s="50"/>
      <c r="J718" s="50"/>
    </row>
    <row r="719" spans="2:10">
      <c r="B719" s="49"/>
      <c r="C719" s="49"/>
      <c r="D719" s="49"/>
      <c r="E719" s="107"/>
      <c r="F719" s="49"/>
      <c r="G719" s="107"/>
      <c r="H719" s="49"/>
      <c r="I719" s="50"/>
      <c r="J719" s="50"/>
    </row>
    <row r="720" spans="2:10">
      <c r="B720" s="49"/>
      <c r="C720" s="49"/>
      <c r="D720" s="49"/>
      <c r="E720" s="107"/>
      <c r="F720" s="49"/>
      <c r="G720" s="107"/>
      <c r="H720" s="49"/>
      <c r="I720" s="50"/>
      <c r="J720" s="50"/>
    </row>
    <row r="721" spans="2:10">
      <c r="B721" s="49"/>
      <c r="C721" s="49"/>
      <c r="D721" s="49"/>
      <c r="E721" s="107"/>
      <c r="F721" s="49"/>
      <c r="G721" s="107"/>
      <c r="H721" s="49"/>
      <c r="I721" s="50"/>
      <c r="J721" s="50"/>
    </row>
    <row r="722" spans="2:10">
      <c r="B722" s="49"/>
      <c r="C722" s="49"/>
      <c r="D722" s="49"/>
      <c r="E722" s="107"/>
      <c r="F722" s="49"/>
      <c r="G722" s="107"/>
      <c r="H722" s="49"/>
      <c r="I722" s="50"/>
      <c r="J722" s="50"/>
    </row>
    <row r="723" spans="2:10">
      <c r="B723" s="49"/>
      <c r="C723" s="49"/>
      <c r="D723" s="49"/>
      <c r="E723" s="107"/>
      <c r="F723" s="49"/>
      <c r="G723" s="107"/>
      <c r="H723" s="49"/>
      <c r="I723" s="50"/>
      <c r="J723" s="50"/>
    </row>
    <row r="724" spans="2:10">
      <c r="B724" s="49"/>
      <c r="C724" s="49"/>
      <c r="D724" s="49"/>
      <c r="E724" s="107"/>
      <c r="F724" s="49"/>
      <c r="G724" s="107"/>
      <c r="H724" s="49"/>
      <c r="I724" s="50"/>
      <c r="J724" s="50"/>
    </row>
    <row r="725" spans="2:10">
      <c r="B725" s="49"/>
      <c r="C725" s="49"/>
      <c r="D725" s="49"/>
      <c r="E725" s="107"/>
      <c r="F725" s="49"/>
      <c r="G725" s="107"/>
      <c r="H725" s="49"/>
      <c r="I725" s="50"/>
      <c r="J725" s="50"/>
    </row>
    <row r="726" spans="2:10">
      <c r="B726" s="49"/>
      <c r="C726" s="49"/>
      <c r="D726" s="49"/>
      <c r="E726" s="107"/>
      <c r="F726" s="49"/>
      <c r="G726" s="107"/>
      <c r="H726" s="49"/>
      <c r="I726" s="50"/>
      <c r="J726" s="50"/>
    </row>
    <row r="727" spans="2:10">
      <c r="B727" s="49"/>
      <c r="C727" s="49"/>
      <c r="D727" s="49"/>
      <c r="E727" s="107"/>
      <c r="F727" s="49"/>
      <c r="G727" s="107"/>
      <c r="H727" s="49"/>
      <c r="I727" s="50"/>
      <c r="J727" s="50"/>
    </row>
    <row r="728" spans="2:10">
      <c r="B728" s="49"/>
      <c r="C728" s="49"/>
      <c r="D728" s="49"/>
      <c r="E728" s="107"/>
      <c r="F728" s="49"/>
      <c r="G728" s="107"/>
      <c r="H728" s="49"/>
      <c r="I728" s="50"/>
      <c r="J728" s="50"/>
    </row>
    <row r="729" spans="2:10">
      <c r="B729" s="49"/>
      <c r="C729" s="49"/>
      <c r="D729" s="49"/>
      <c r="E729" s="107"/>
      <c r="F729" s="49"/>
      <c r="G729" s="107"/>
      <c r="H729" s="49"/>
      <c r="I729" s="50"/>
      <c r="J729" s="50"/>
    </row>
    <row r="730" spans="2:10">
      <c r="B730" s="49"/>
      <c r="C730" s="49"/>
      <c r="D730" s="49"/>
      <c r="E730" s="107"/>
      <c r="F730" s="49"/>
      <c r="G730" s="107"/>
      <c r="H730" s="49"/>
      <c r="I730" s="50"/>
      <c r="J730" s="50"/>
    </row>
    <row r="731" spans="2:10">
      <c r="B731" s="49"/>
      <c r="C731" s="49"/>
      <c r="D731" s="49"/>
      <c r="E731" s="107"/>
      <c r="F731" s="49"/>
      <c r="G731" s="107"/>
      <c r="H731" s="49"/>
      <c r="I731" s="50"/>
      <c r="J731" s="50"/>
    </row>
    <row r="732" spans="2:10">
      <c r="B732" s="49"/>
      <c r="C732" s="49"/>
      <c r="D732" s="49"/>
      <c r="E732" s="107"/>
      <c r="F732" s="49"/>
      <c r="G732" s="107"/>
      <c r="H732" s="49"/>
      <c r="I732" s="50"/>
      <c r="J732" s="50"/>
    </row>
    <row r="733" spans="2:10">
      <c r="B733" s="49"/>
      <c r="C733" s="49"/>
      <c r="D733" s="49"/>
      <c r="E733" s="107"/>
      <c r="F733" s="49"/>
      <c r="G733" s="107"/>
      <c r="H733" s="49"/>
      <c r="I733" s="50"/>
      <c r="J733" s="50"/>
    </row>
    <row r="734" spans="2:10">
      <c r="B734" s="49"/>
      <c r="C734" s="49"/>
      <c r="D734" s="49"/>
      <c r="E734" s="107"/>
      <c r="F734" s="49"/>
      <c r="G734" s="107"/>
      <c r="H734" s="49"/>
      <c r="I734" s="50"/>
      <c r="J734" s="50"/>
    </row>
    <row r="735" spans="2:10">
      <c r="B735" s="49"/>
      <c r="C735" s="49"/>
      <c r="D735" s="49"/>
      <c r="E735" s="107"/>
      <c r="F735" s="49"/>
      <c r="G735" s="107"/>
      <c r="H735" s="49"/>
      <c r="I735" s="50"/>
      <c r="J735" s="50"/>
    </row>
    <row r="736" spans="2:10">
      <c r="B736" s="49"/>
      <c r="C736" s="49"/>
      <c r="D736" s="49"/>
      <c r="E736" s="107"/>
      <c r="F736" s="49"/>
      <c r="G736" s="107"/>
      <c r="H736" s="49"/>
      <c r="I736" s="50"/>
      <c r="J736" s="50"/>
    </row>
    <row r="737" spans="2:10">
      <c r="B737" s="49"/>
      <c r="C737" s="49"/>
      <c r="D737" s="49"/>
      <c r="E737" s="107"/>
      <c r="F737" s="49"/>
      <c r="G737" s="107"/>
      <c r="H737" s="49"/>
      <c r="I737" s="50"/>
      <c r="J737" s="50"/>
    </row>
    <row r="738" spans="2:10">
      <c r="B738" s="49"/>
      <c r="C738" s="49"/>
      <c r="D738" s="49"/>
      <c r="E738" s="107"/>
      <c r="F738" s="49"/>
      <c r="G738" s="107"/>
      <c r="H738" s="49"/>
      <c r="I738" s="50"/>
      <c r="J738" s="50"/>
    </row>
    <row r="739" spans="2:10">
      <c r="B739" s="49"/>
      <c r="C739" s="49"/>
      <c r="D739" s="49"/>
      <c r="E739" s="107"/>
      <c r="F739" s="49"/>
      <c r="G739" s="107"/>
      <c r="H739" s="49"/>
      <c r="I739" s="50"/>
      <c r="J739" s="50"/>
    </row>
    <row r="740" spans="2:10">
      <c r="B740" s="49"/>
      <c r="C740" s="49"/>
      <c r="D740" s="49"/>
      <c r="E740" s="107"/>
      <c r="F740" s="49"/>
      <c r="G740" s="107"/>
      <c r="H740" s="49"/>
      <c r="I740" s="50"/>
      <c r="J740" s="50"/>
    </row>
    <row r="741" spans="2:10">
      <c r="B741" s="49"/>
      <c r="C741" s="49"/>
      <c r="D741" s="49"/>
      <c r="E741" s="107"/>
      <c r="F741" s="49"/>
      <c r="G741" s="107"/>
      <c r="H741" s="49"/>
      <c r="I741" s="50"/>
      <c r="J741" s="50"/>
    </row>
    <row r="742" spans="2:10">
      <c r="B742" s="49"/>
      <c r="C742" s="49"/>
      <c r="D742" s="49"/>
      <c r="E742" s="107"/>
      <c r="F742" s="49"/>
      <c r="G742" s="107"/>
      <c r="H742" s="49"/>
      <c r="I742" s="50"/>
      <c r="J742" s="50"/>
    </row>
    <row r="743" spans="2:10">
      <c r="B743" s="49"/>
      <c r="C743" s="49"/>
      <c r="D743" s="49"/>
      <c r="E743" s="107"/>
      <c r="F743" s="49"/>
      <c r="G743" s="107"/>
      <c r="H743" s="49"/>
      <c r="I743" s="50"/>
      <c r="J743" s="50"/>
    </row>
    <row r="744" spans="2:10">
      <c r="B744" s="49"/>
      <c r="C744" s="49"/>
      <c r="D744" s="49"/>
      <c r="E744" s="107"/>
      <c r="F744" s="49"/>
      <c r="G744" s="107"/>
      <c r="H744" s="49"/>
      <c r="I744" s="50"/>
      <c r="J744" s="50"/>
    </row>
    <row r="745" spans="2:10">
      <c r="B745" s="49"/>
      <c r="C745" s="49"/>
      <c r="D745" s="49"/>
      <c r="E745" s="107"/>
      <c r="F745" s="49"/>
      <c r="G745" s="107"/>
      <c r="H745" s="49"/>
      <c r="I745" s="50"/>
      <c r="J745" s="50"/>
    </row>
    <row r="746" spans="2:10">
      <c r="B746" s="49"/>
      <c r="C746" s="49"/>
      <c r="D746" s="49"/>
      <c r="E746" s="107"/>
      <c r="F746" s="49"/>
      <c r="G746" s="107"/>
      <c r="H746" s="49"/>
      <c r="I746" s="50"/>
      <c r="J746" s="50"/>
    </row>
    <row r="747" spans="2:10">
      <c r="B747" s="49"/>
      <c r="C747" s="49"/>
      <c r="D747" s="49"/>
      <c r="E747" s="107"/>
      <c r="F747" s="49"/>
      <c r="G747" s="107"/>
      <c r="H747" s="49"/>
      <c r="I747" s="50"/>
      <c r="J747" s="50"/>
    </row>
    <row r="748" spans="2:10">
      <c r="B748" s="49"/>
      <c r="C748" s="49"/>
      <c r="D748" s="49"/>
      <c r="E748" s="107"/>
      <c r="F748" s="49"/>
      <c r="G748" s="107"/>
      <c r="H748" s="49"/>
      <c r="I748" s="50"/>
      <c r="J748" s="50"/>
    </row>
    <row r="749" spans="2:10">
      <c r="B749" s="49"/>
      <c r="C749" s="49"/>
      <c r="D749" s="49"/>
      <c r="E749" s="107"/>
      <c r="F749" s="49"/>
      <c r="G749" s="107"/>
      <c r="H749" s="49"/>
      <c r="I749" s="50"/>
      <c r="J749" s="50"/>
    </row>
    <row r="750" spans="2:10">
      <c r="B750" s="49"/>
      <c r="C750" s="49"/>
      <c r="D750" s="49"/>
      <c r="E750" s="107"/>
      <c r="F750" s="49"/>
      <c r="G750" s="107"/>
      <c r="H750" s="49"/>
      <c r="I750" s="50"/>
      <c r="J750" s="50"/>
    </row>
    <row r="751" spans="2:10">
      <c r="B751" s="49"/>
      <c r="C751" s="49"/>
      <c r="D751" s="49"/>
      <c r="E751" s="107"/>
      <c r="F751" s="49"/>
      <c r="G751" s="107"/>
      <c r="H751" s="49"/>
      <c r="I751" s="50"/>
      <c r="J751" s="50"/>
    </row>
    <row r="752" spans="2:10">
      <c r="B752" s="49"/>
      <c r="C752" s="49"/>
      <c r="D752" s="49"/>
      <c r="E752" s="107"/>
      <c r="F752" s="49"/>
      <c r="G752" s="107"/>
      <c r="H752" s="49"/>
      <c r="I752" s="50"/>
      <c r="J752" s="50"/>
    </row>
    <row r="753" spans="2:10">
      <c r="B753" s="49"/>
      <c r="C753" s="49"/>
      <c r="D753" s="49"/>
      <c r="E753" s="107"/>
      <c r="F753" s="49"/>
      <c r="G753" s="107"/>
      <c r="H753" s="49"/>
      <c r="I753" s="50"/>
      <c r="J753" s="50"/>
    </row>
    <row r="754" spans="2:10">
      <c r="B754" s="49"/>
      <c r="C754" s="49"/>
      <c r="D754" s="49"/>
      <c r="E754" s="107"/>
      <c r="F754" s="49"/>
      <c r="G754" s="107"/>
      <c r="H754" s="49"/>
      <c r="I754" s="50"/>
      <c r="J754" s="50"/>
    </row>
    <row r="755" spans="2:10">
      <c r="B755" s="49"/>
      <c r="C755" s="49"/>
      <c r="D755" s="49"/>
      <c r="E755" s="107"/>
      <c r="F755" s="49"/>
      <c r="G755" s="107"/>
      <c r="H755" s="49"/>
      <c r="I755" s="50"/>
      <c r="J755" s="50"/>
    </row>
    <row r="756" spans="2:10">
      <c r="B756" s="49"/>
      <c r="C756" s="49"/>
      <c r="D756" s="49"/>
      <c r="E756" s="107"/>
      <c r="F756" s="49"/>
      <c r="G756" s="107"/>
      <c r="H756" s="49"/>
      <c r="I756" s="50"/>
      <c r="J756" s="50"/>
    </row>
    <row r="757" spans="2:10">
      <c r="B757" s="49"/>
      <c r="C757" s="49"/>
      <c r="D757" s="49"/>
      <c r="E757" s="107"/>
      <c r="F757" s="49"/>
      <c r="G757" s="107"/>
      <c r="H757" s="49"/>
      <c r="I757" s="50"/>
      <c r="J757" s="50"/>
    </row>
    <row r="758" spans="2:10">
      <c r="B758" s="49"/>
      <c r="C758" s="49"/>
      <c r="D758" s="49"/>
      <c r="E758" s="107"/>
      <c r="F758" s="49"/>
      <c r="G758" s="107"/>
      <c r="H758" s="49"/>
      <c r="I758" s="50"/>
      <c r="J758" s="50"/>
    </row>
    <row r="759" spans="2:10">
      <c r="B759" s="49"/>
      <c r="C759" s="49"/>
      <c r="D759" s="49"/>
      <c r="E759" s="107"/>
      <c r="F759" s="49"/>
      <c r="G759" s="107"/>
      <c r="H759" s="49"/>
      <c r="I759" s="50"/>
      <c r="J759" s="50"/>
    </row>
    <row r="760" spans="2:10">
      <c r="B760" s="49"/>
      <c r="C760" s="49"/>
      <c r="D760" s="49"/>
      <c r="E760" s="107"/>
      <c r="F760" s="49"/>
      <c r="G760" s="107"/>
      <c r="H760" s="49"/>
      <c r="I760" s="50"/>
      <c r="J760" s="50"/>
    </row>
    <row r="761" spans="2:10">
      <c r="B761" s="49"/>
      <c r="C761" s="49"/>
      <c r="D761" s="49"/>
      <c r="E761" s="107"/>
      <c r="F761" s="49"/>
      <c r="G761" s="107"/>
      <c r="H761" s="49"/>
      <c r="I761" s="50"/>
      <c r="J761" s="50"/>
    </row>
    <row r="762" spans="2:10">
      <c r="B762" s="49"/>
      <c r="C762" s="49"/>
      <c r="D762" s="49"/>
      <c r="E762" s="107"/>
      <c r="F762" s="49"/>
      <c r="G762" s="107"/>
      <c r="H762" s="49"/>
      <c r="I762" s="50"/>
      <c r="J762" s="50"/>
    </row>
    <row r="763" spans="2:10">
      <c r="B763" s="49"/>
      <c r="C763" s="49"/>
      <c r="D763" s="49"/>
      <c r="E763" s="107"/>
      <c r="F763" s="49"/>
      <c r="G763" s="107"/>
      <c r="H763" s="49"/>
      <c r="I763" s="50"/>
      <c r="J763" s="50"/>
    </row>
    <row r="764" spans="2:10">
      <c r="B764" s="49"/>
      <c r="C764" s="49"/>
      <c r="D764" s="49"/>
      <c r="E764" s="107"/>
      <c r="F764" s="49"/>
      <c r="G764" s="107"/>
      <c r="H764" s="49"/>
      <c r="I764" s="50"/>
      <c r="J764" s="50"/>
    </row>
    <row r="765" spans="2:10">
      <c r="B765" s="49"/>
      <c r="C765" s="49"/>
      <c r="D765" s="49"/>
      <c r="E765" s="107"/>
      <c r="F765" s="49"/>
      <c r="G765" s="107"/>
      <c r="H765" s="49"/>
      <c r="I765" s="50"/>
      <c r="J765" s="50"/>
    </row>
    <row r="766" spans="2:10">
      <c r="B766" s="49"/>
      <c r="C766" s="49"/>
      <c r="D766" s="49"/>
      <c r="E766" s="107"/>
      <c r="F766" s="49"/>
      <c r="G766" s="107"/>
      <c r="H766" s="49"/>
      <c r="I766" s="50"/>
      <c r="J766" s="50"/>
    </row>
    <row r="767" spans="2:10">
      <c r="B767" s="49"/>
      <c r="C767" s="49"/>
      <c r="D767" s="49"/>
      <c r="E767" s="107"/>
      <c r="F767" s="49"/>
      <c r="G767" s="107"/>
      <c r="H767" s="49"/>
      <c r="I767" s="50"/>
      <c r="J767" s="50"/>
    </row>
    <row r="768" spans="2:10">
      <c r="B768" s="49"/>
      <c r="C768" s="49"/>
      <c r="D768" s="49"/>
      <c r="E768" s="107"/>
      <c r="F768" s="49"/>
      <c r="G768" s="107"/>
      <c r="H768" s="49"/>
      <c r="I768" s="50"/>
      <c r="J768" s="50"/>
    </row>
    <row r="769" spans="2:10">
      <c r="B769" s="49"/>
      <c r="C769" s="49"/>
      <c r="D769" s="49"/>
      <c r="E769" s="107"/>
      <c r="F769" s="49"/>
      <c r="G769" s="107"/>
      <c r="H769" s="49"/>
      <c r="I769" s="50"/>
      <c r="J769" s="50"/>
    </row>
    <row r="770" spans="2:10">
      <c r="B770" s="49"/>
      <c r="C770" s="49"/>
      <c r="D770" s="49"/>
      <c r="E770" s="107"/>
      <c r="F770" s="49"/>
      <c r="G770" s="107"/>
      <c r="H770" s="49"/>
      <c r="I770" s="50"/>
      <c r="J770" s="50"/>
    </row>
    <row r="771" spans="2:10">
      <c r="B771" s="49"/>
      <c r="C771" s="49"/>
      <c r="D771" s="49"/>
      <c r="E771" s="107"/>
      <c r="F771" s="49"/>
      <c r="G771" s="107"/>
      <c r="H771" s="49"/>
      <c r="I771" s="50"/>
      <c r="J771" s="50"/>
    </row>
    <row r="772" spans="2:10">
      <c r="B772" s="49"/>
      <c r="C772" s="49"/>
      <c r="D772" s="49"/>
      <c r="E772" s="107"/>
      <c r="F772" s="49"/>
      <c r="G772" s="107"/>
      <c r="H772" s="49"/>
      <c r="I772" s="50"/>
      <c r="J772" s="50"/>
    </row>
    <row r="773" spans="2:10">
      <c r="B773" s="49"/>
      <c r="C773" s="49"/>
      <c r="D773" s="49"/>
      <c r="E773" s="107"/>
      <c r="F773" s="49"/>
      <c r="G773" s="107"/>
      <c r="H773" s="49"/>
      <c r="I773" s="50"/>
      <c r="J773" s="50"/>
    </row>
    <row r="774" spans="2:10">
      <c r="B774" s="49"/>
      <c r="C774" s="49"/>
      <c r="D774" s="49"/>
      <c r="E774" s="107"/>
      <c r="F774" s="49"/>
      <c r="G774" s="107"/>
      <c r="H774" s="49"/>
      <c r="I774" s="50"/>
      <c r="J774" s="50"/>
    </row>
    <row r="775" spans="2:10">
      <c r="B775" s="49"/>
      <c r="C775" s="49"/>
      <c r="D775" s="49"/>
      <c r="E775" s="107"/>
      <c r="F775" s="49"/>
      <c r="G775" s="107"/>
      <c r="H775" s="49"/>
      <c r="I775" s="50"/>
      <c r="J775" s="50"/>
    </row>
    <row r="776" spans="2:10">
      <c r="B776" s="49"/>
      <c r="C776" s="49"/>
      <c r="D776" s="49"/>
      <c r="E776" s="107"/>
      <c r="F776" s="49"/>
      <c r="G776" s="107"/>
      <c r="H776" s="49"/>
      <c r="I776" s="50"/>
      <c r="J776" s="50"/>
    </row>
    <row r="777" spans="2:10">
      <c r="B777" s="49"/>
      <c r="C777" s="49"/>
      <c r="D777" s="49"/>
      <c r="E777" s="107"/>
      <c r="F777" s="49"/>
      <c r="G777" s="107"/>
      <c r="H777" s="49"/>
      <c r="I777" s="50"/>
      <c r="J777" s="50"/>
    </row>
    <row r="778" spans="2:10">
      <c r="B778" s="49"/>
      <c r="C778" s="49"/>
      <c r="D778" s="49"/>
      <c r="E778" s="107"/>
      <c r="F778" s="49"/>
      <c r="G778" s="107"/>
      <c r="H778" s="49"/>
      <c r="I778" s="50"/>
      <c r="J778" s="50"/>
    </row>
    <row r="779" spans="2:10">
      <c r="B779" s="49"/>
      <c r="C779" s="49"/>
      <c r="D779" s="49"/>
      <c r="E779" s="107"/>
      <c r="F779" s="49"/>
      <c r="G779" s="107"/>
      <c r="H779" s="49"/>
      <c r="I779" s="50"/>
      <c r="J779" s="50"/>
    </row>
    <row r="780" spans="2:10">
      <c r="B780" s="49"/>
      <c r="C780" s="49"/>
      <c r="D780" s="49"/>
      <c r="E780" s="107"/>
      <c r="F780" s="49"/>
      <c r="G780" s="107"/>
      <c r="H780" s="49"/>
      <c r="I780" s="50"/>
      <c r="J780" s="50"/>
    </row>
    <row r="781" spans="2:10">
      <c r="B781" s="49"/>
      <c r="C781" s="49"/>
      <c r="D781" s="49"/>
      <c r="E781" s="107"/>
      <c r="F781" s="49"/>
      <c r="G781" s="107"/>
      <c r="H781" s="49"/>
      <c r="I781" s="50"/>
      <c r="J781" s="50"/>
    </row>
    <row r="782" spans="2:10">
      <c r="B782" s="49"/>
      <c r="C782" s="49"/>
      <c r="D782" s="49"/>
      <c r="E782" s="107"/>
      <c r="F782" s="49"/>
      <c r="G782" s="107"/>
      <c r="H782" s="49"/>
      <c r="I782" s="50"/>
      <c r="J782" s="50"/>
    </row>
    <row r="783" spans="2:10">
      <c r="B783" s="49"/>
      <c r="C783" s="49"/>
      <c r="D783" s="49"/>
      <c r="E783" s="107"/>
      <c r="F783" s="49"/>
      <c r="G783" s="107"/>
      <c r="H783" s="49"/>
      <c r="I783" s="50"/>
      <c r="J783" s="50"/>
    </row>
    <row r="784" spans="2:10">
      <c r="B784" s="49"/>
      <c r="C784" s="49"/>
      <c r="D784" s="49"/>
      <c r="E784" s="107"/>
      <c r="F784" s="49"/>
      <c r="G784" s="107"/>
      <c r="H784" s="49"/>
      <c r="I784" s="50"/>
      <c r="J784" s="50"/>
    </row>
    <row r="785" spans="2:10">
      <c r="B785" s="49"/>
      <c r="C785" s="49"/>
      <c r="D785" s="49"/>
      <c r="E785" s="107"/>
      <c r="F785" s="49"/>
      <c r="G785" s="107"/>
      <c r="H785" s="49"/>
      <c r="I785" s="50"/>
      <c r="J785" s="50"/>
    </row>
    <row r="786" spans="2:10">
      <c r="B786" s="49"/>
      <c r="C786" s="49"/>
      <c r="D786" s="49"/>
      <c r="E786" s="107"/>
      <c r="F786" s="49"/>
      <c r="G786" s="107"/>
      <c r="H786" s="49"/>
      <c r="I786" s="50"/>
      <c r="J786" s="50"/>
    </row>
    <row r="787" spans="2:10">
      <c r="B787" s="49"/>
      <c r="C787" s="49"/>
      <c r="D787" s="49"/>
      <c r="E787" s="107"/>
      <c r="F787" s="49"/>
      <c r="G787" s="107"/>
      <c r="H787" s="49"/>
      <c r="I787" s="50"/>
      <c r="J787" s="50"/>
    </row>
    <row r="788" spans="2:10">
      <c r="B788" s="49"/>
      <c r="C788" s="49"/>
      <c r="D788" s="49"/>
      <c r="E788" s="107"/>
      <c r="F788" s="49"/>
      <c r="G788" s="107"/>
      <c r="H788" s="49"/>
      <c r="I788" s="50"/>
      <c r="J788" s="50"/>
    </row>
    <row r="789" spans="2:10">
      <c r="B789" s="49"/>
      <c r="C789" s="49"/>
      <c r="D789" s="49"/>
      <c r="E789" s="107"/>
      <c r="F789" s="49"/>
      <c r="G789" s="107"/>
      <c r="H789" s="49"/>
      <c r="I789" s="50"/>
      <c r="J789" s="50"/>
    </row>
    <row r="790" spans="2:10">
      <c r="B790" s="49"/>
      <c r="C790" s="49"/>
      <c r="D790" s="49"/>
      <c r="E790" s="107"/>
      <c r="F790" s="49"/>
      <c r="G790" s="107"/>
      <c r="H790" s="49"/>
      <c r="I790" s="50"/>
      <c r="J790" s="50"/>
    </row>
    <row r="791" spans="2:10">
      <c r="B791" s="49"/>
      <c r="C791" s="49"/>
      <c r="D791" s="49"/>
      <c r="E791" s="107"/>
      <c r="F791" s="49"/>
      <c r="G791" s="107"/>
      <c r="H791" s="49"/>
      <c r="I791" s="50"/>
      <c r="J791" s="50"/>
    </row>
    <row r="792" spans="2:10">
      <c r="B792" s="49"/>
      <c r="C792" s="49"/>
      <c r="D792" s="49"/>
      <c r="E792" s="107"/>
      <c r="F792" s="49"/>
      <c r="G792" s="107"/>
      <c r="H792" s="49"/>
      <c r="I792" s="50"/>
      <c r="J792" s="50"/>
    </row>
    <row r="793" spans="2:10">
      <c r="B793" s="49"/>
      <c r="C793" s="49"/>
      <c r="D793" s="49"/>
      <c r="E793" s="107"/>
      <c r="F793" s="49"/>
      <c r="G793" s="107"/>
      <c r="H793" s="49"/>
      <c r="I793" s="50"/>
      <c r="J793" s="50"/>
    </row>
    <row r="794" spans="2:10">
      <c r="B794" s="49"/>
      <c r="C794" s="49"/>
      <c r="D794" s="49"/>
      <c r="E794" s="107"/>
      <c r="F794" s="49"/>
      <c r="G794" s="107"/>
      <c r="H794" s="49"/>
      <c r="I794" s="50"/>
      <c r="J794" s="50"/>
    </row>
    <row r="795" spans="2:10">
      <c r="B795" s="49"/>
      <c r="C795" s="49"/>
      <c r="D795" s="49"/>
      <c r="E795" s="107"/>
      <c r="F795" s="49"/>
      <c r="G795" s="107"/>
      <c r="H795" s="49"/>
      <c r="I795" s="50"/>
      <c r="J795" s="50"/>
    </row>
    <row r="796" spans="2:10">
      <c r="B796" s="49"/>
      <c r="C796" s="49"/>
      <c r="D796" s="49"/>
      <c r="E796" s="107"/>
      <c r="F796" s="49"/>
      <c r="G796" s="107"/>
      <c r="H796" s="49"/>
      <c r="I796" s="50"/>
      <c r="J796" s="50"/>
    </row>
    <row r="797" spans="2:10">
      <c r="B797" s="49"/>
      <c r="C797" s="49"/>
      <c r="D797" s="49"/>
      <c r="E797" s="107"/>
      <c r="F797" s="49"/>
      <c r="G797" s="107"/>
      <c r="H797" s="49"/>
      <c r="I797" s="50"/>
      <c r="J797" s="50"/>
    </row>
    <row r="798" spans="2:10">
      <c r="B798" s="49"/>
      <c r="C798" s="49"/>
      <c r="D798" s="49"/>
      <c r="E798" s="107"/>
      <c r="F798" s="49"/>
      <c r="G798" s="107"/>
      <c r="H798" s="49"/>
      <c r="I798" s="50"/>
      <c r="J798" s="50"/>
    </row>
    <row r="799" spans="2:10">
      <c r="B799" s="49"/>
      <c r="C799" s="49"/>
      <c r="D799" s="49"/>
      <c r="E799" s="107"/>
      <c r="F799" s="49"/>
      <c r="G799" s="107"/>
      <c r="H799" s="49"/>
      <c r="I799" s="50"/>
      <c r="J799" s="50"/>
    </row>
    <row r="800" spans="2:10">
      <c r="B800" s="49"/>
      <c r="C800" s="49"/>
      <c r="D800" s="49"/>
      <c r="E800" s="107"/>
      <c r="F800" s="49"/>
      <c r="G800" s="107"/>
      <c r="H800" s="49"/>
      <c r="I800" s="50"/>
      <c r="J800" s="50"/>
    </row>
    <row r="801" spans="2:10">
      <c r="B801" s="49"/>
      <c r="C801" s="49"/>
      <c r="D801" s="49"/>
      <c r="E801" s="107"/>
      <c r="F801" s="49"/>
      <c r="G801" s="107"/>
      <c r="H801" s="49"/>
      <c r="I801" s="50"/>
      <c r="J801" s="50"/>
    </row>
    <row r="802" spans="2:10">
      <c r="B802" s="49"/>
      <c r="C802" s="49"/>
      <c r="D802" s="49"/>
      <c r="E802" s="107"/>
      <c r="F802" s="49"/>
      <c r="G802" s="107"/>
      <c r="H802" s="49"/>
      <c r="I802" s="50"/>
      <c r="J802" s="50"/>
    </row>
    <row r="803" spans="2:10">
      <c r="B803" s="49"/>
      <c r="C803" s="49"/>
      <c r="D803" s="49"/>
      <c r="E803" s="107"/>
      <c r="F803" s="49"/>
      <c r="G803" s="107"/>
      <c r="H803" s="49"/>
      <c r="I803" s="50"/>
      <c r="J803" s="50"/>
    </row>
    <row r="804" spans="2:10">
      <c r="B804" s="49"/>
      <c r="C804" s="49"/>
      <c r="D804" s="49"/>
      <c r="E804" s="107"/>
      <c r="F804" s="49"/>
      <c r="G804" s="107"/>
      <c r="H804" s="49"/>
      <c r="I804" s="50"/>
      <c r="J804" s="50"/>
    </row>
    <row r="805" spans="2:10">
      <c r="B805" s="49"/>
      <c r="C805" s="49"/>
      <c r="D805" s="49"/>
      <c r="E805" s="107"/>
      <c r="F805" s="49"/>
      <c r="G805" s="107"/>
      <c r="H805" s="49"/>
      <c r="I805" s="50"/>
      <c r="J805" s="50"/>
    </row>
    <row r="806" spans="2:10">
      <c r="B806" s="49"/>
      <c r="C806" s="49"/>
      <c r="D806" s="49"/>
      <c r="E806" s="107"/>
      <c r="F806" s="49"/>
      <c r="G806" s="107"/>
      <c r="H806" s="49"/>
      <c r="I806" s="50"/>
      <c r="J806" s="50"/>
    </row>
    <row r="807" spans="2:10">
      <c r="B807" s="49"/>
      <c r="C807" s="49"/>
      <c r="D807" s="49"/>
      <c r="E807" s="107"/>
      <c r="F807" s="49"/>
      <c r="G807" s="107"/>
      <c r="H807" s="49"/>
      <c r="I807" s="50"/>
      <c r="J807" s="50"/>
    </row>
    <row r="808" spans="2:10">
      <c r="B808" s="49"/>
      <c r="C808" s="49"/>
      <c r="D808" s="49"/>
      <c r="E808" s="107"/>
      <c r="F808" s="49"/>
      <c r="G808" s="107"/>
      <c r="H808" s="49"/>
      <c r="I808" s="50"/>
      <c r="J808" s="50"/>
    </row>
    <row r="809" spans="2:10">
      <c r="B809" s="49"/>
      <c r="C809" s="49"/>
      <c r="D809" s="49"/>
      <c r="E809" s="107"/>
      <c r="F809" s="49"/>
      <c r="G809" s="107"/>
      <c r="H809" s="49"/>
      <c r="I809" s="50"/>
      <c r="J809" s="50"/>
    </row>
    <row r="810" spans="2:10">
      <c r="B810" s="49"/>
      <c r="C810" s="49"/>
      <c r="D810" s="49"/>
      <c r="E810" s="107"/>
      <c r="F810" s="49"/>
      <c r="G810" s="107"/>
      <c r="H810" s="49"/>
      <c r="I810" s="50"/>
      <c r="J810" s="50"/>
    </row>
    <row r="811" spans="2:10">
      <c r="B811" s="49"/>
      <c r="C811" s="49"/>
      <c r="D811" s="49"/>
      <c r="E811" s="107"/>
      <c r="F811" s="49"/>
      <c r="G811" s="107"/>
      <c r="H811" s="49"/>
      <c r="I811" s="50"/>
      <c r="J811" s="50"/>
    </row>
    <row r="812" spans="2:10">
      <c r="B812" s="49"/>
      <c r="C812" s="49"/>
      <c r="D812" s="49"/>
      <c r="E812" s="107"/>
      <c r="F812" s="49"/>
      <c r="G812" s="107"/>
      <c r="H812" s="49"/>
      <c r="I812" s="50"/>
      <c r="J812" s="50"/>
    </row>
    <row r="813" spans="2:10">
      <c r="B813" s="49"/>
      <c r="C813" s="49"/>
      <c r="D813" s="49"/>
      <c r="E813" s="107"/>
      <c r="F813" s="49"/>
      <c r="G813" s="107"/>
      <c r="H813" s="49"/>
      <c r="I813" s="50"/>
      <c r="J813" s="50"/>
    </row>
    <row r="814" spans="2:10">
      <c r="B814" s="49"/>
      <c r="C814" s="49"/>
      <c r="D814" s="49"/>
      <c r="E814" s="107"/>
      <c r="F814" s="49"/>
      <c r="G814" s="107"/>
      <c r="H814" s="49"/>
      <c r="I814" s="50"/>
      <c r="J814" s="50"/>
    </row>
    <row r="815" spans="2:10">
      <c r="B815" s="49"/>
      <c r="C815" s="49"/>
      <c r="D815" s="49"/>
      <c r="E815" s="107"/>
      <c r="F815" s="49"/>
      <c r="G815" s="107"/>
      <c r="H815" s="49"/>
      <c r="I815" s="50"/>
      <c r="J815" s="50"/>
    </row>
    <row r="816" spans="2:10">
      <c r="B816" s="49"/>
      <c r="C816" s="49"/>
      <c r="D816" s="49"/>
      <c r="E816" s="107"/>
      <c r="F816" s="49"/>
      <c r="G816" s="107"/>
      <c r="H816" s="49"/>
      <c r="I816" s="50"/>
      <c r="J816" s="50"/>
    </row>
    <row r="817" spans="2:10">
      <c r="B817" s="49"/>
      <c r="C817" s="49"/>
      <c r="D817" s="49"/>
      <c r="E817" s="107"/>
      <c r="F817" s="49"/>
      <c r="G817" s="107"/>
      <c r="H817" s="49"/>
      <c r="I817" s="50"/>
      <c r="J817" s="50"/>
    </row>
    <row r="818" spans="2:10">
      <c r="B818" s="49"/>
      <c r="C818" s="49"/>
      <c r="D818" s="49"/>
      <c r="E818" s="107"/>
      <c r="F818" s="49"/>
      <c r="G818" s="107"/>
      <c r="H818" s="49"/>
      <c r="I818" s="50"/>
      <c r="J818" s="50"/>
    </row>
    <row r="819" spans="2:10">
      <c r="B819" s="49"/>
      <c r="C819" s="49"/>
      <c r="D819" s="49"/>
      <c r="E819" s="107"/>
      <c r="F819" s="49"/>
      <c r="G819" s="107"/>
      <c r="H819" s="49"/>
      <c r="I819" s="50"/>
      <c r="J819" s="50"/>
    </row>
    <row r="820" spans="2:10">
      <c r="B820" s="49"/>
      <c r="C820" s="49"/>
      <c r="D820" s="49"/>
      <c r="E820" s="107"/>
      <c r="F820" s="49"/>
      <c r="G820" s="107"/>
      <c r="H820" s="49"/>
      <c r="I820" s="50"/>
      <c r="J820" s="50"/>
    </row>
    <row r="821" spans="2:10">
      <c r="B821" s="49"/>
      <c r="C821" s="49"/>
      <c r="D821" s="49"/>
      <c r="E821" s="107"/>
      <c r="F821" s="49"/>
      <c r="G821" s="107"/>
      <c r="H821" s="49"/>
      <c r="I821" s="50"/>
      <c r="J821" s="50"/>
    </row>
    <row r="822" spans="2:10">
      <c r="B822" s="49"/>
      <c r="C822" s="49"/>
      <c r="D822" s="49"/>
      <c r="E822" s="107"/>
      <c r="F822" s="49"/>
      <c r="G822" s="107"/>
      <c r="H822" s="49"/>
      <c r="I822" s="50"/>
      <c r="J822" s="50"/>
    </row>
    <row r="823" spans="2:10">
      <c r="B823" s="49"/>
      <c r="C823" s="49"/>
      <c r="D823" s="49"/>
      <c r="E823" s="107"/>
      <c r="F823" s="49"/>
      <c r="G823" s="107"/>
      <c r="H823" s="49"/>
      <c r="I823" s="50"/>
      <c r="J823" s="50"/>
    </row>
    <row r="824" spans="2:10">
      <c r="B824" s="49"/>
      <c r="C824" s="49"/>
      <c r="D824" s="49"/>
      <c r="E824" s="107"/>
      <c r="F824" s="49"/>
      <c r="G824" s="107"/>
      <c r="H824" s="49"/>
      <c r="I824" s="50"/>
      <c r="J824" s="50"/>
    </row>
    <row r="825" spans="2:10">
      <c r="B825" s="49"/>
      <c r="C825" s="49"/>
      <c r="D825" s="49"/>
      <c r="E825" s="107"/>
      <c r="F825" s="49"/>
      <c r="G825" s="107"/>
      <c r="H825" s="49"/>
      <c r="I825" s="50"/>
      <c r="J825" s="50"/>
    </row>
    <row r="826" spans="2:10">
      <c r="B826" s="49"/>
      <c r="C826" s="49"/>
      <c r="D826" s="49"/>
      <c r="E826" s="107"/>
      <c r="F826" s="49"/>
      <c r="G826" s="107"/>
      <c r="H826" s="49"/>
      <c r="I826" s="50"/>
      <c r="J826" s="50"/>
    </row>
    <row r="827" spans="2:10">
      <c r="B827" s="49"/>
      <c r="C827" s="49"/>
      <c r="D827" s="49"/>
      <c r="E827" s="107"/>
      <c r="F827" s="49"/>
      <c r="G827" s="107"/>
      <c r="H827" s="49"/>
      <c r="I827" s="50"/>
      <c r="J827" s="50"/>
    </row>
    <row r="828" spans="2:10">
      <c r="B828" s="49"/>
      <c r="C828" s="49"/>
      <c r="D828" s="49"/>
      <c r="E828" s="107"/>
      <c r="F828" s="49"/>
      <c r="G828" s="107"/>
      <c r="H828" s="49"/>
      <c r="I828" s="50"/>
      <c r="J828" s="50"/>
    </row>
    <row r="829" spans="2:10">
      <c r="B829" s="49"/>
      <c r="C829" s="49"/>
      <c r="D829" s="49"/>
      <c r="E829" s="107"/>
      <c r="F829" s="49"/>
      <c r="G829" s="107"/>
      <c r="H829" s="49"/>
      <c r="I829" s="50"/>
      <c r="J829" s="50"/>
    </row>
    <row r="830" spans="2:10">
      <c r="B830" s="49"/>
      <c r="C830" s="49"/>
      <c r="D830" s="49"/>
      <c r="E830" s="107"/>
      <c r="F830" s="49"/>
      <c r="G830" s="107"/>
      <c r="H830" s="49"/>
      <c r="I830" s="50"/>
      <c r="J830" s="50"/>
    </row>
    <row r="831" spans="2:10">
      <c r="B831" s="49"/>
      <c r="C831" s="49"/>
      <c r="D831" s="49"/>
      <c r="E831" s="107"/>
      <c r="F831" s="49"/>
      <c r="G831" s="107"/>
      <c r="H831" s="49"/>
      <c r="I831" s="50"/>
      <c r="J831" s="50"/>
    </row>
    <row r="832" spans="2:10">
      <c r="B832" s="49"/>
      <c r="C832" s="49"/>
      <c r="D832" s="49"/>
      <c r="E832" s="107"/>
      <c r="F832" s="49"/>
      <c r="G832" s="107"/>
      <c r="H832" s="49"/>
      <c r="I832" s="50"/>
      <c r="J832" s="50"/>
    </row>
    <row r="833" spans="2:10">
      <c r="B833" s="49"/>
      <c r="C833" s="49"/>
      <c r="D833" s="49"/>
      <c r="E833" s="107"/>
      <c r="F833" s="49"/>
      <c r="G833" s="107"/>
      <c r="H833" s="49"/>
      <c r="I833" s="50"/>
      <c r="J833" s="50"/>
    </row>
    <row r="834" spans="2:10">
      <c r="B834" s="49"/>
      <c r="C834" s="49"/>
      <c r="D834" s="49"/>
      <c r="E834" s="107"/>
      <c r="F834" s="49"/>
      <c r="G834" s="107"/>
      <c r="H834" s="49"/>
      <c r="I834" s="50"/>
      <c r="J834" s="50"/>
    </row>
    <row r="835" spans="2:10">
      <c r="B835" s="49"/>
      <c r="C835" s="49"/>
      <c r="D835" s="49"/>
      <c r="E835" s="107"/>
      <c r="F835" s="49"/>
      <c r="G835" s="107"/>
      <c r="H835" s="49"/>
      <c r="I835" s="50"/>
      <c r="J835" s="50"/>
    </row>
    <row r="836" spans="2:10">
      <c r="B836" s="49"/>
      <c r="C836" s="49"/>
      <c r="D836" s="49"/>
      <c r="E836" s="107"/>
      <c r="F836" s="49"/>
      <c r="G836" s="107"/>
      <c r="H836" s="49"/>
      <c r="I836" s="50"/>
      <c r="J836" s="50"/>
    </row>
    <row r="837" spans="2:10">
      <c r="B837" s="49"/>
      <c r="C837" s="49"/>
      <c r="D837" s="49"/>
      <c r="E837" s="107"/>
      <c r="F837" s="49"/>
      <c r="G837" s="107"/>
      <c r="H837" s="49"/>
      <c r="I837" s="50"/>
      <c r="J837" s="50"/>
    </row>
    <row r="838" spans="2:10">
      <c r="B838" s="49"/>
      <c r="C838" s="49"/>
      <c r="D838" s="49"/>
      <c r="E838" s="107"/>
      <c r="F838" s="49"/>
      <c r="G838" s="107"/>
      <c r="H838" s="49"/>
      <c r="I838" s="50"/>
      <c r="J838" s="50"/>
    </row>
    <row r="839" spans="2:10">
      <c r="B839" s="49"/>
      <c r="C839" s="49"/>
      <c r="D839" s="49"/>
      <c r="E839" s="107"/>
      <c r="F839" s="49"/>
      <c r="G839" s="107"/>
      <c r="H839" s="49"/>
      <c r="I839" s="50"/>
      <c r="J839" s="50"/>
    </row>
    <row r="840" spans="2:10">
      <c r="B840" s="49"/>
      <c r="C840" s="49"/>
      <c r="D840" s="49"/>
      <c r="E840" s="107"/>
      <c r="F840" s="49"/>
      <c r="G840" s="107"/>
      <c r="H840" s="49"/>
      <c r="I840" s="50"/>
      <c r="J840" s="50"/>
    </row>
    <row r="841" spans="2:10">
      <c r="B841" s="49"/>
      <c r="C841" s="49"/>
      <c r="D841" s="49"/>
      <c r="E841" s="107"/>
      <c r="F841" s="49"/>
      <c r="G841" s="107"/>
      <c r="H841" s="49"/>
      <c r="I841" s="50"/>
      <c r="J841" s="50"/>
    </row>
    <row r="842" spans="2:10">
      <c r="B842" s="49"/>
      <c r="C842" s="49"/>
      <c r="D842" s="49"/>
      <c r="E842" s="107"/>
      <c r="F842" s="49"/>
      <c r="G842" s="107"/>
      <c r="H842" s="49"/>
      <c r="I842" s="50"/>
      <c r="J842" s="50"/>
    </row>
    <row r="843" spans="2:10">
      <c r="B843" s="49"/>
      <c r="C843" s="49"/>
      <c r="D843" s="49"/>
      <c r="E843" s="107"/>
      <c r="F843" s="49"/>
      <c r="G843" s="107"/>
      <c r="H843" s="49"/>
      <c r="I843" s="50"/>
      <c r="J843" s="50"/>
    </row>
    <row r="844" spans="2:10">
      <c r="B844" s="49"/>
      <c r="C844" s="49"/>
      <c r="D844" s="49"/>
      <c r="E844" s="107"/>
      <c r="F844" s="49"/>
      <c r="G844" s="107"/>
      <c r="H844" s="49"/>
      <c r="I844" s="50"/>
      <c r="J844" s="50"/>
    </row>
    <row r="845" spans="2:10">
      <c r="B845" s="49"/>
      <c r="C845" s="49"/>
      <c r="D845" s="49"/>
      <c r="E845" s="107"/>
      <c r="F845" s="49"/>
      <c r="G845" s="107"/>
      <c r="H845" s="49"/>
      <c r="I845" s="50"/>
      <c r="J845" s="50"/>
    </row>
    <row r="846" spans="2:10">
      <c r="B846" s="49"/>
      <c r="C846" s="49"/>
      <c r="D846" s="49"/>
      <c r="E846" s="107"/>
      <c r="F846" s="49"/>
      <c r="G846" s="107"/>
      <c r="H846" s="49"/>
      <c r="I846" s="50"/>
      <c r="J846" s="50"/>
    </row>
    <row r="847" spans="2:10">
      <c r="B847" s="49"/>
      <c r="C847" s="49"/>
      <c r="D847" s="49"/>
      <c r="E847" s="107"/>
      <c r="F847" s="49"/>
      <c r="G847" s="107"/>
      <c r="H847" s="49"/>
      <c r="I847" s="50"/>
      <c r="J847" s="50"/>
    </row>
    <row r="848" spans="2:10">
      <c r="B848" s="49"/>
      <c r="C848" s="49"/>
      <c r="D848" s="49"/>
      <c r="E848" s="107"/>
      <c r="F848" s="49"/>
      <c r="G848" s="107"/>
      <c r="H848" s="49"/>
      <c r="I848" s="50"/>
      <c r="J848" s="50"/>
    </row>
    <row r="849" spans="2:10">
      <c r="B849" s="49"/>
      <c r="C849" s="49"/>
      <c r="D849" s="49"/>
      <c r="E849" s="107"/>
      <c r="F849" s="49"/>
      <c r="G849" s="107"/>
      <c r="H849" s="49"/>
      <c r="I849" s="50"/>
      <c r="J849" s="50"/>
    </row>
    <row r="850" spans="2:10">
      <c r="B850" s="49"/>
      <c r="C850" s="49"/>
      <c r="D850" s="49"/>
      <c r="E850" s="107"/>
      <c r="F850" s="49"/>
      <c r="G850" s="107"/>
      <c r="H850" s="49"/>
      <c r="I850" s="50"/>
      <c r="J850" s="50"/>
    </row>
    <row r="851" spans="2:10">
      <c r="B851" s="49"/>
      <c r="C851" s="49"/>
      <c r="D851" s="49"/>
      <c r="E851" s="107"/>
      <c r="F851" s="49"/>
      <c r="G851" s="107"/>
      <c r="H851" s="49"/>
      <c r="I851" s="50"/>
      <c r="J851" s="50"/>
    </row>
    <row r="852" spans="2:10">
      <c r="B852" s="49"/>
      <c r="C852" s="49"/>
      <c r="D852" s="49"/>
      <c r="E852" s="107"/>
      <c r="F852" s="49"/>
      <c r="G852" s="107"/>
      <c r="H852" s="49"/>
      <c r="I852" s="50"/>
      <c r="J852" s="50"/>
    </row>
    <row r="853" spans="2:10">
      <c r="B853" s="49"/>
      <c r="C853" s="49"/>
      <c r="D853" s="49"/>
      <c r="E853" s="107"/>
      <c r="F853" s="49"/>
      <c r="G853" s="107"/>
      <c r="H853" s="49"/>
      <c r="I853" s="50"/>
      <c r="J853" s="50"/>
    </row>
    <row r="854" spans="2:10">
      <c r="B854" s="49"/>
      <c r="C854" s="49"/>
      <c r="D854" s="49"/>
      <c r="E854" s="107"/>
      <c r="F854" s="49"/>
      <c r="G854" s="107"/>
      <c r="H854" s="49"/>
      <c r="I854" s="50"/>
      <c r="J854" s="50"/>
    </row>
    <row r="855" spans="2:10">
      <c r="B855" s="49"/>
      <c r="C855" s="49"/>
      <c r="D855" s="49"/>
      <c r="E855" s="107"/>
      <c r="F855" s="49"/>
      <c r="G855" s="107"/>
      <c r="H855" s="49"/>
      <c r="I855" s="50"/>
      <c r="J855" s="50"/>
    </row>
    <row r="856" spans="2:10">
      <c r="B856" s="49"/>
      <c r="C856" s="49"/>
      <c r="D856" s="49"/>
      <c r="E856" s="107"/>
      <c r="F856" s="49"/>
      <c r="G856" s="107"/>
      <c r="H856" s="49"/>
      <c r="I856" s="50"/>
      <c r="J856" s="50"/>
    </row>
    <row r="857" spans="2:10">
      <c r="B857" s="49"/>
      <c r="C857" s="49"/>
      <c r="D857" s="49"/>
      <c r="E857" s="107"/>
      <c r="F857" s="49"/>
      <c r="G857" s="107"/>
      <c r="H857" s="49"/>
      <c r="I857" s="50"/>
      <c r="J857" s="50"/>
    </row>
    <row r="858" spans="2:10">
      <c r="B858" s="49"/>
      <c r="C858" s="49"/>
      <c r="D858" s="49"/>
      <c r="E858" s="107"/>
      <c r="F858" s="49"/>
      <c r="G858" s="107"/>
      <c r="H858" s="49"/>
      <c r="I858" s="50"/>
      <c r="J858" s="50"/>
    </row>
    <row r="859" spans="2:10">
      <c r="B859" s="49"/>
      <c r="C859" s="49"/>
      <c r="D859" s="49"/>
      <c r="E859" s="107"/>
      <c r="F859" s="49"/>
      <c r="G859" s="107"/>
      <c r="H859" s="49"/>
      <c r="I859" s="50"/>
      <c r="J859" s="50"/>
    </row>
    <row r="860" spans="2:10">
      <c r="B860" s="49"/>
      <c r="C860" s="49"/>
      <c r="D860" s="49"/>
      <c r="E860" s="107"/>
      <c r="F860" s="49"/>
      <c r="G860" s="107"/>
      <c r="H860" s="49"/>
      <c r="I860" s="50"/>
      <c r="J860" s="50"/>
    </row>
    <row r="861" spans="2:10">
      <c r="B861" s="49"/>
      <c r="C861" s="49"/>
      <c r="D861" s="49"/>
      <c r="E861" s="107"/>
      <c r="F861" s="49"/>
      <c r="G861" s="107"/>
      <c r="H861" s="49"/>
      <c r="I861" s="50"/>
      <c r="J861" s="50"/>
    </row>
    <row r="862" spans="2:10">
      <c r="B862" s="49"/>
      <c r="C862" s="49"/>
      <c r="D862" s="49"/>
      <c r="E862" s="107"/>
      <c r="F862" s="49"/>
      <c r="G862" s="107"/>
      <c r="H862" s="49"/>
      <c r="I862" s="50"/>
      <c r="J862" s="50"/>
    </row>
    <row r="863" spans="2:10">
      <c r="B863" s="49"/>
      <c r="C863" s="49"/>
      <c r="D863" s="49"/>
      <c r="E863" s="107"/>
      <c r="F863" s="49"/>
      <c r="G863" s="107"/>
      <c r="H863" s="49"/>
      <c r="I863" s="50"/>
      <c r="J863" s="50"/>
    </row>
    <row r="864" spans="2:10">
      <c r="B864" s="49"/>
      <c r="C864" s="49"/>
      <c r="D864" s="49"/>
      <c r="E864" s="107"/>
      <c r="F864" s="49"/>
      <c r="G864" s="107"/>
      <c r="H864" s="49"/>
      <c r="I864" s="50"/>
      <c r="J864" s="50"/>
    </row>
    <row r="865" spans="2:10">
      <c r="B865" s="49"/>
      <c r="C865" s="49"/>
      <c r="D865" s="49"/>
      <c r="E865" s="107"/>
      <c r="F865" s="49"/>
      <c r="G865" s="107"/>
      <c r="H865" s="49"/>
      <c r="I865" s="50"/>
      <c r="J865" s="50"/>
    </row>
    <row r="866" spans="2:10">
      <c r="B866" s="49"/>
      <c r="C866" s="49"/>
      <c r="D866" s="49"/>
      <c r="E866" s="107"/>
      <c r="F866" s="49"/>
      <c r="G866" s="107"/>
      <c r="H866" s="49"/>
      <c r="I866" s="50"/>
      <c r="J866" s="50"/>
    </row>
    <row r="867" spans="2:10">
      <c r="B867" s="49"/>
      <c r="C867" s="49"/>
      <c r="D867" s="49"/>
      <c r="E867" s="107"/>
      <c r="F867" s="49"/>
      <c r="G867" s="107"/>
      <c r="H867" s="49"/>
      <c r="I867" s="50"/>
      <c r="J867" s="50"/>
    </row>
    <row r="868" spans="2:10">
      <c r="B868" s="49"/>
      <c r="C868" s="49"/>
      <c r="D868" s="49"/>
      <c r="E868" s="107"/>
      <c r="F868" s="49"/>
      <c r="G868" s="107"/>
      <c r="H868" s="49"/>
      <c r="I868" s="50"/>
      <c r="J868" s="50"/>
    </row>
    <row r="869" spans="2:10">
      <c r="B869" s="49"/>
      <c r="C869" s="49"/>
      <c r="D869" s="49"/>
      <c r="E869" s="107"/>
      <c r="F869" s="49"/>
      <c r="G869" s="107"/>
      <c r="H869" s="49"/>
      <c r="I869" s="50"/>
      <c r="J869" s="50"/>
    </row>
    <row r="870" spans="2:10">
      <c r="B870" s="49"/>
      <c r="C870" s="49"/>
      <c r="D870" s="49"/>
      <c r="E870" s="107"/>
      <c r="F870" s="49"/>
      <c r="G870" s="107"/>
      <c r="H870" s="49"/>
      <c r="I870" s="50"/>
      <c r="J870" s="50"/>
    </row>
    <row r="871" spans="2:10">
      <c r="B871" s="49"/>
      <c r="C871" s="49"/>
      <c r="D871" s="49"/>
      <c r="E871" s="107"/>
      <c r="F871" s="49"/>
      <c r="G871" s="107"/>
      <c r="H871" s="49"/>
      <c r="I871" s="50"/>
      <c r="J871" s="50"/>
    </row>
    <row r="872" spans="2:10">
      <c r="B872" s="49"/>
      <c r="C872" s="49"/>
      <c r="D872" s="49"/>
      <c r="E872" s="107"/>
      <c r="F872" s="49"/>
      <c r="G872" s="107"/>
      <c r="H872" s="49"/>
      <c r="I872" s="50"/>
      <c r="J872" s="50"/>
    </row>
    <row r="873" spans="2:10">
      <c r="B873" s="49"/>
      <c r="C873" s="49"/>
      <c r="D873" s="49"/>
      <c r="E873" s="107"/>
      <c r="F873" s="49"/>
      <c r="G873" s="107"/>
      <c r="H873" s="49"/>
      <c r="I873" s="50"/>
      <c r="J873" s="50"/>
    </row>
    <row r="874" spans="2:10">
      <c r="B874" s="49"/>
      <c r="C874" s="49"/>
      <c r="D874" s="49"/>
      <c r="E874" s="107"/>
      <c r="F874" s="49"/>
      <c r="G874" s="107"/>
      <c r="H874" s="49"/>
      <c r="I874" s="50"/>
      <c r="J874" s="50"/>
    </row>
    <row r="875" spans="2:10">
      <c r="B875" s="49"/>
      <c r="C875" s="49"/>
      <c r="D875" s="49"/>
      <c r="E875" s="107"/>
      <c r="F875" s="49"/>
      <c r="G875" s="107"/>
      <c r="H875" s="49"/>
      <c r="I875" s="50"/>
      <c r="J875" s="50"/>
    </row>
    <row r="876" spans="2:10">
      <c r="B876" s="49"/>
      <c r="C876" s="49"/>
      <c r="D876" s="49"/>
      <c r="E876" s="107"/>
      <c r="F876" s="49"/>
      <c r="G876" s="107"/>
      <c r="H876" s="49"/>
      <c r="I876" s="50"/>
      <c r="J876" s="50"/>
    </row>
    <row r="877" spans="2:10">
      <c r="B877" s="49"/>
      <c r="C877" s="49"/>
      <c r="D877" s="49"/>
      <c r="E877" s="107"/>
      <c r="F877" s="49"/>
      <c r="G877" s="107"/>
      <c r="H877" s="49"/>
      <c r="I877" s="50"/>
      <c r="J877" s="50"/>
    </row>
    <row r="878" spans="2:10">
      <c r="B878" s="49"/>
      <c r="C878" s="49"/>
      <c r="D878" s="49"/>
      <c r="E878" s="107"/>
      <c r="F878" s="49"/>
      <c r="G878" s="107"/>
      <c r="H878" s="49"/>
      <c r="I878" s="50"/>
      <c r="J878" s="50"/>
    </row>
    <row r="879" spans="2:10">
      <c r="B879" s="49"/>
      <c r="C879" s="49"/>
      <c r="D879" s="49"/>
      <c r="E879" s="107"/>
      <c r="F879" s="49"/>
      <c r="G879" s="107"/>
      <c r="H879" s="49"/>
      <c r="I879" s="50"/>
      <c r="J879" s="50"/>
    </row>
    <row r="880" spans="2:10">
      <c r="B880" s="49"/>
      <c r="C880" s="49"/>
      <c r="D880" s="49"/>
      <c r="E880" s="107"/>
      <c r="F880" s="49"/>
      <c r="G880" s="107"/>
      <c r="H880" s="49"/>
      <c r="I880" s="50"/>
      <c r="J880" s="50"/>
    </row>
    <row r="881" spans="2:10">
      <c r="B881" s="49"/>
      <c r="C881" s="49"/>
      <c r="D881" s="49"/>
      <c r="E881" s="107"/>
      <c r="F881" s="49"/>
      <c r="G881" s="107"/>
      <c r="H881" s="49"/>
      <c r="I881" s="50"/>
      <c r="J881" s="50"/>
    </row>
    <row r="882" spans="2:10">
      <c r="B882" s="49"/>
      <c r="C882" s="49"/>
      <c r="D882" s="49"/>
      <c r="E882" s="107"/>
      <c r="F882" s="49"/>
      <c r="G882" s="107"/>
      <c r="H882" s="49"/>
      <c r="I882" s="50"/>
      <c r="J882" s="50"/>
    </row>
    <row r="883" spans="2:10">
      <c r="B883" s="49"/>
      <c r="C883" s="49"/>
      <c r="D883" s="49"/>
      <c r="E883" s="107"/>
      <c r="F883" s="49"/>
      <c r="G883" s="107"/>
      <c r="H883" s="49"/>
      <c r="I883" s="50"/>
      <c r="J883" s="50"/>
    </row>
    <row r="884" spans="2:10">
      <c r="B884" s="49"/>
      <c r="C884" s="49"/>
      <c r="D884" s="49"/>
      <c r="E884" s="107"/>
      <c r="F884" s="49"/>
      <c r="G884" s="107"/>
      <c r="H884" s="49"/>
      <c r="I884" s="50"/>
      <c r="J884" s="50"/>
    </row>
    <row r="885" spans="2:10">
      <c r="B885" s="49"/>
      <c r="C885" s="49"/>
      <c r="D885" s="49"/>
      <c r="E885" s="107"/>
      <c r="F885" s="49"/>
      <c r="G885" s="107"/>
      <c r="H885" s="49"/>
      <c r="I885" s="50"/>
      <c r="J885" s="50"/>
    </row>
    <row r="886" spans="2:10">
      <c r="B886" s="49"/>
      <c r="C886" s="49"/>
      <c r="D886" s="49"/>
      <c r="E886" s="107"/>
      <c r="F886" s="49"/>
      <c r="G886" s="107"/>
      <c r="H886" s="49"/>
      <c r="I886" s="50"/>
      <c r="J886" s="50"/>
    </row>
    <row r="887" spans="2:10">
      <c r="B887" s="49"/>
      <c r="C887" s="49"/>
      <c r="D887" s="49"/>
      <c r="E887" s="107"/>
      <c r="F887" s="49"/>
      <c r="G887" s="107"/>
      <c r="H887" s="49"/>
      <c r="I887" s="50"/>
      <c r="J887" s="50"/>
    </row>
    <row r="888" spans="2:10">
      <c r="B888" s="49"/>
      <c r="C888" s="49"/>
      <c r="D888" s="49"/>
      <c r="E888" s="107"/>
      <c r="F888" s="49"/>
      <c r="G888" s="107"/>
      <c r="H888" s="49"/>
      <c r="I888" s="50"/>
      <c r="J888" s="50"/>
    </row>
    <row r="889" spans="2:10">
      <c r="B889" s="49"/>
      <c r="C889" s="49"/>
      <c r="D889" s="49"/>
      <c r="E889" s="107"/>
      <c r="F889" s="49"/>
      <c r="G889" s="107"/>
      <c r="H889" s="49"/>
      <c r="I889" s="50"/>
      <c r="J889" s="50"/>
    </row>
    <row r="890" spans="2:10">
      <c r="B890" s="49"/>
      <c r="C890" s="49"/>
      <c r="D890" s="49"/>
      <c r="E890" s="107"/>
      <c r="F890" s="49"/>
      <c r="G890" s="107"/>
      <c r="H890" s="49"/>
      <c r="I890" s="50"/>
      <c r="J890" s="50"/>
    </row>
    <row r="891" spans="2:10">
      <c r="B891" s="49"/>
      <c r="C891" s="49"/>
      <c r="D891" s="49"/>
      <c r="E891" s="107"/>
      <c r="F891" s="49"/>
      <c r="G891" s="107"/>
      <c r="H891" s="49"/>
      <c r="I891" s="50"/>
      <c r="J891" s="50"/>
    </row>
    <row r="892" spans="2:10">
      <c r="B892" s="49"/>
      <c r="C892" s="49"/>
      <c r="D892" s="49"/>
      <c r="E892" s="107"/>
      <c r="F892" s="49"/>
      <c r="G892" s="107"/>
      <c r="H892" s="49"/>
      <c r="I892" s="50"/>
      <c r="J892" s="50"/>
    </row>
    <row r="893" spans="2:10">
      <c r="B893" s="49"/>
      <c r="C893" s="49"/>
      <c r="D893" s="49"/>
      <c r="E893" s="107"/>
      <c r="F893" s="49"/>
      <c r="G893" s="107"/>
      <c r="H893" s="49"/>
      <c r="I893" s="50"/>
      <c r="J893" s="50"/>
    </row>
    <row r="894" spans="2:10">
      <c r="B894" s="49"/>
      <c r="C894" s="49"/>
      <c r="D894" s="49"/>
      <c r="E894" s="107"/>
      <c r="F894" s="49"/>
      <c r="G894" s="107"/>
      <c r="H894" s="49"/>
      <c r="I894" s="50"/>
      <c r="J894" s="50"/>
    </row>
    <row r="895" spans="2:10">
      <c r="B895" s="49"/>
      <c r="C895" s="49"/>
      <c r="D895" s="49"/>
      <c r="E895" s="107"/>
      <c r="F895" s="49"/>
      <c r="G895" s="107"/>
      <c r="H895" s="49"/>
      <c r="I895" s="50"/>
      <c r="J895" s="50"/>
    </row>
    <row r="896" spans="2:10">
      <c r="B896" s="49"/>
      <c r="C896" s="49"/>
      <c r="D896" s="49"/>
      <c r="E896" s="107"/>
      <c r="F896" s="49"/>
      <c r="G896" s="107"/>
      <c r="H896" s="49"/>
      <c r="I896" s="50"/>
      <c r="J896" s="50"/>
    </row>
    <row r="897" spans="2:10">
      <c r="B897" s="49"/>
      <c r="C897" s="49"/>
      <c r="D897" s="49"/>
      <c r="E897" s="107"/>
      <c r="F897" s="49"/>
      <c r="G897" s="107"/>
      <c r="H897" s="49"/>
      <c r="I897" s="50"/>
      <c r="J897" s="50"/>
    </row>
    <row r="898" spans="2:10">
      <c r="B898" s="49"/>
      <c r="C898" s="49"/>
      <c r="D898" s="49"/>
      <c r="E898" s="107"/>
      <c r="F898" s="49"/>
      <c r="G898" s="107"/>
      <c r="H898" s="49"/>
      <c r="I898" s="50"/>
      <c r="J898" s="50"/>
    </row>
    <row r="899" spans="2:10">
      <c r="B899" s="49"/>
      <c r="C899" s="49"/>
      <c r="D899" s="49"/>
      <c r="E899" s="107"/>
      <c r="F899" s="49"/>
      <c r="G899" s="107"/>
      <c r="H899" s="49"/>
      <c r="I899" s="50"/>
      <c r="J899" s="50"/>
    </row>
    <row r="900" spans="2:10">
      <c r="B900" s="49"/>
      <c r="C900" s="49"/>
      <c r="D900" s="49"/>
      <c r="E900" s="107"/>
      <c r="F900" s="49"/>
      <c r="G900" s="107"/>
      <c r="H900" s="49"/>
      <c r="I900" s="50"/>
      <c r="J900" s="50"/>
    </row>
    <row r="901" spans="2:10">
      <c r="B901" s="49"/>
      <c r="C901" s="49"/>
      <c r="D901" s="49"/>
      <c r="E901" s="107"/>
      <c r="F901" s="49"/>
      <c r="G901" s="107"/>
      <c r="H901" s="49"/>
      <c r="I901" s="50"/>
      <c r="J901" s="50"/>
    </row>
    <row r="902" spans="2:10">
      <c r="B902" s="49"/>
      <c r="C902" s="49"/>
      <c r="D902" s="49"/>
      <c r="E902" s="107"/>
      <c r="F902" s="49"/>
      <c r="G902" s="107"/>
      <c r="H902" s="49"/>
      <c r="I902" s="50"/>
      <c r="J902" s="50"/>
    </row>
    <row r="903" spans="2:10">
      <c r="B903" s="49"/>
      <c r="C903" s="49"/>
      <c r="D903" s="49"/>
      <c r="E903" s="107"/>
      <c r="F903" s="49"/>
      <c r="G903" s="107"/>
      <c r="H903" s="49"/>
      <c r="I903" s="50"/>
      <c r="J903" s="50"/>
    </row>
    <row r="904" spans="2:10">
      <c r="B904" s="49"/>
      <c r="C904" s="49"/>
      <c r="D904" s="49"/>
      <c r="E904" s="107"/>
      <c r="F904" s="49"/>
      <c r="G904" s="107"/>
      <c r="H904" s="49"/>
      <c r="I904" s="50"/>
      <c r="J904" s="50"/>
    </row>
    <row r="905" spans="2:10">
      <c r="B905" s="49"/>
      <c r="C905" s="49"/>
      <c r="D905" s="49"/>
      <c r="E905" s="107"/>
      <c r="F905" s="49"/>
      <c r="G905" s="107"/>
      <c r="H905" s="49"/>
      <c r="I905" s="50"/>
      <c r="J905" s="50"/>
    </row>
    <row r="906" spans="2:10">
      <c r="B906" s="49"/>
      <c r="C906" s="49"/>
      <c r="D906" s="49"/>
      <c r="E906" s="107"/>
      <c r="F906" s="49"/>
      <c r="G906" s="107"/>
      <c r="H906" s="49"/>
      <c r="I906" s="50"/>
      <c r="J906" s="50"/>
    </row>
    <row r="907" spans="2:10">
      <c r="B907" s="49"/>
      <c r="C907" s="49"/>
      <c r="D907" s="49"/>
      <c r="E907" s="107"/>
      <c r="F907" s="49"/>
      <c r="G907" s="107"/>
      <c r="H907" s="49"/>
      <c r="I907" s="50"/>
      <c r="J907" s="50"/>
    </row>
    <row r="908" spans="2:10">
      <c r="B908" s="49"/>
      <c r="C908" s="49"/>
      <c r="D908" s="49"/>
      <c r="E908" s="107"/>
      <c r="F908" s="49"/>
      <c r="G908" s="107"/>
      <c r="H908" s="49"/>
      <c r="I908" s="50"/>
      <c r="J908" s="50"/>
    </row>
    <row r="909" spans="2:10">
      <c r="B909" s="49"/>
      <c r="C909" s="49"/>
      <c r="D909" s="49"/>
      <c r="E909" s="107"/>
      <c r="F909" s="49"/>
      <c r="G909" s="107"/>
      <c r="H909" s="49"/>
      <c r="I909" s="50"/>
      <c r="J909" s="50"/>
    </row>
    <row r="910" spans="2:10">
      <c r="B910" s="49"/>
      <c r="C910" s="49"/>
      <c r="D910" s="49"/>
      <c r="E910" s="107"/>
      <c r="F910" s="49"/>
      <c r="G910" s="107"/>
      <c r="H910" s="49"/>
      <c r="I910" s="50"/>
      <c r="J910" s="50"/>
    </row>
    <row r="911" spans="2:10">
      <c r="B911" s="49"/>
      <c r="C911" s="49"/>
      <c r="D911" s="49"/>
      <c r="E911" s="107"/>
      <c r="F911" s="49"/>
      <c r="G911" s="107"/>
      <c r="H911" s="49"/>
      <c r="I911" s="50"/>
      <c r="J911" s="50"/>
    </row>
    <row r="912" spans="2:10">
      <c r="B912" s="49"/>
      <c r="C912" s="49"/>
      <c r="D912" s="49"/>
      <c r="E912" s="107"/>
      <c r="F912" s="49"/>
      <c r="G912" s="107"/>
      <c r="H912" s="49"/>
      <c r="I912" s="50"/>
      <c r="J912" s="50"/>
    </row>
    <row r="913" spans="2:10">
      <c r="B913" s="49"/>
      <c r="C913" s="49"/>
      <c r="D913" s="49"/>
      <c r="E913" s="107"/>
      <c r="F913" s="49"/>
      <c r="G913" s="107"/>
      <c r="H913" s="49"/>
      <c r="I913" s="50"/>
      <c r="J913" s="50"/>
    </row>
    <row r="914" spans="2:10">
      <c r="B914" s="49"/>
      <c r="C914" s="49"/>
      <c r="D914" s="49"/>
      <c r="E914" s="107"/>
      <c r="F914" s="49"/>
      <c r="G914" s="107"/>
      <c r="H914" s="49"/>
      <c r="I914" s="50"/>
      <c r="J914" s="50"/>
    </row>
    <row r="915" spans="2:10">
      <c r="B915" s="49"/>
      <c r="C915" s="49"/>
      <c r="D915" s="49"/>
      <c r="E915" s="107"/>
      <c r="F915" s="49"/>
      <c r="G915" s="107"/>
      <c r="H915" s="49"/>
      <c r="I915" s="50"/>
      <c r="J915" s="50"/>
    </row>
    <row r="916" spans="2:10">
      <c r="B916" s="49"/>
      <c r="C916" s="49"/>
      <c r="D916" s="49"/>
      <c r="E916" s="107"/>
      <c r="F916" s="49"/>
      <c r="G916" s="107"/>
      <c r="H916" s="49"/>
      <c r="I916" s="50"/>
      <c r="J916" s="50"/>
    </row>
    <row r="917" spans="2:10">
      <c r="B917" s="49"/>
      <c r="C917" s="49"/>
      <c r="D917" s="49"/>
      <c r="E917" s="107"/>
      <c r="F917" s="49"/>
      <c r="G917" s="107"/>
      <c r="H917" s="49"/>
      <c r="I917" s="50"/>
      <c r="J917" s="50"/>
    </row>
    <row r="918" spans="2:10">
      <c r="B918" s="49"/>
      <c r="C918" s="49"/>
      <c r="D918" s="49"/>
      <c r="E918" s="107"/>
      <c r="F918" s="49"/>
      <c r="G918" s="107"/>
      <c r="H918" s="49"/>
      <c r="I918" s="50"/>
      <c r="J918" s="50"/>
    </row>
    <row r="919" spans="2:10">
      <c r="B919" s="49"/>
      <c r="C919" s="49"/>
      <c r="D919" s="49"/>
      <c r="E919" s="107"/>
      <c r="F919" s="49"/>
      <c r="G919" s="107"/>
      <c r="H919" s="49"/>
      <c r="I919" s="50"/>
      <c r="J919" s="50"/>
    </row>
    <row r="920" spans="2:10">
      <c r="B920" s="49"/>
      <c r="C920" s="49"/>
      <c r="D920" s="49"/>
      <c r="E920" s="107"/>
      <c r="F920" s="49"/>
      <c r="G920" s="107"/>
      <c r="H920" s="49"/>
      <c r="I920" s="50"/>
      <c r="J920" s="50"/>
    </row>
    <row r="921" spans="2:10">
      <c r="B921" s="49"/>
      <c r="C921" s="49"/>
      <c r="D921" s="49"/>
      <c r="E921" s="107"/>
      <c r="F921" s="49"/>
      <c r="G921" s="107"/>
      <c r="H921" s="49"/>
      <c r="I921" s="50"/>
      <c r="J921" s="50"/>
    </row>
    <row r="922" spans="2:10">
      <c r="B922" s="49"/>
      <c r="C922" s="49"/>
      <c r="D922" s="49"/>
      <c r="E922" s="107"/>
      <c r="F922" s="49"/>
      <c r="G922" s="107"/>
      <c r="H922" s="49"/>
      <c r="I922" s="50"/>
      <c r="J922" s="50"/>
    </row>
    <row r="923" spans="2:10">
      <c r="B923" s="49"/>
      <c r="C923" s="49"/>
      <c r="D923" s="49"/>
      <c r="E923" s="107"/>
      <c r="F923" s="49"/>
      <c r="G923" s="107"/>
      <c r="H923" s="49"/>
      <c r="I923" s="50"/>
      <c r="J923" s="50"/>
    </row>
    <row r="924" spans="2:10">
      <c r="B924" s="49"/>
      <c r="C924" s="49"/>
      <c r="D924" s="49"/>
      <c r="E924" s="107"/>
      <c r="F924" s="49"/>
      <c r="G924" s="107"/>
      <c r="H924" s="49"/>
      <c r="I924" s="50"/>
      <c r="J924" s="50"/>
    </row>
    <row r="925" spans="2:10">
      <c r="B925" s="49"/>
      <c r="C925" s="49"/>
      <c r="D925" s="49"/>
      <c r="E925" s="107"/>
      <c r="F925" s="49"/>
      <c r="G925" s="107"/>
      <c r="H925" s="49"/>
      <c r="I925" s="50"/>
      <c r="J925" s="50"/>
    </row>
    <row r="926" spans="2:10">
      <c r="B926" s="49"/>
      <c r="C926" s="49"/>
      <c r="D926" s="49"/>
      <c r="E926" s="107"/>
      <c r="F926" s="49"/>
      <c r="G926" s="107"/>
      <c r="H926" s="49"/>
      <c r="I926" s="50"/>
      <c r="J926" s="50"/>
    </row>
    <row r="927" spans="2:10">
      <c r="B927" s="49"/>
      <c r="C927" s="49"/>
      <c r="D927" s="49"/>
      <c r="E927" s="107"/>
      <c r="F927" s="49"/>
      <c r="G927" s="107"/>
      <c r="H927" s="49"/>
      <c r="I927" s="50"/>
      <c r="J927" s="50"/>
    </row>
    <row r="928" spans="2:10">
      <c r="B928" s="49"/>
      <c r="C928" s="49"/>
      <c r="D928" s="49"/>
      <c r="E928" s="107"/>
      <c r="F928" s="49"/>
      <c r="G928" s="107"/>
      <c r="H928" s="49"/>
      <c r="I928" s="50"/>
      <c r="J928" s="50"/>
    </row>
    <row r="929" spans="2:10">
      <c r="B929" s="49"/>
      <c r="C929" s="49"/>
      <c r="D929" s="49"/>
      <c r="E929" s="107"/>
      <c r="F929" s="49"/>
      <c r="G929" s="107"/>
      <c r="H929" s="49"/>
      <c r="I929" s="50"/>
      <c r="J929" s="50"/>
    </row>
    <row r="930" spans="2:10">
      <c r="B930" s="49"/>
      <c r="C930" s="49"/>
      <c r="D930" s="49"/>
      <c r="E930" s="107"/>
      <c r="F930" s="49"/>
      <c r="G930" s="107"/>
      <c r="H930" s="49"/>
      <c r="I930" s="50"/>
      <c r="J930" s="50"/>
    </row>
    <row r="931" spans="2:10">
      <c r="B931" s="49"/>
      <c r="C931" s="49"/>
      <c r="D931" s="49"/>
      <c r="E931" s="107"/>
      <c r="F931" s="49"/>
      <c r="G931" s="107"/>
      <c r="H931" s="49"/>
      <c r="I931" s="50"/>
      <c r="J931" s="50"/>
    </row>
    <row r="932" spans="2:10">
      <c r="B932" s="49"/>
      <c r="C932" s="49"/>
      <c r="D932" s="49"/>
      <c r="E932" s="107"/>
      <c r="F932" s="49"/>
      <c r="G932" s="107"/>
      <c r="H932" s="49"/>
      <c r="I932" s="50"/>
      <c r="J932" s="50"/>
    </row>
    <row r="933" spans="2:10">
      <c r="B933" s="49"/>
      <c r="C933" s="49"/>
      <c r="D933" s="49"/>
      <c r="E933" s="107"/>
      <c r="F933" s="49"/>
      <c r="G933" s="107"/>
      <c r="H933" s="49"/>
      <c r="I933" s="50"/>
      <c r="J933" s="50"/>
    </row>
    <row r="934" spans="2:10">
      <c r="B934" s="49"/>
      <c r="C934" s="49"/>
      <c r="D934" s="49"/>
      <c r="E934" s="107"/>
      <c r="F934" s="49"/>
      <c r="G934" s="107"/>
      <c r="H934" s="49"/>
      <c r="I934" s="50"/>
      <c r="J934" s="50"/>
    </row>
    <row r="935" spans="2:10">
      <c r="B935" s="49"/>
      <c r="C935" s="49"/>
      <c r="D935" s="49"/>
      <c r="E935" s="107"/>
      <c r="F935" s="49"/>
      <c r="G935" s="107"/>
      <c r="H935" s="49"/>
      <c r="I935" s="50"/>
      <c r="J935" s="50"/>
    </row>
    <row r="936" spans="2:10">
      <c r="B936" s="49"/>
      <c r="C936" s="49"/>
      <c r="D936" s="49"/>
      <c r="E936" s="107"/>
      <c r="F936" s="49"/>
      <c r="G936" s="107"/>
      <c r="H936" s="49"/>
      <c r="I936" s="50"/>
      <c r="J936" s="50"/>
    </row>
    <row r="937" spans="2:10">
      <c r="B937" s="49"/>
      <c r="C937" s="49"/>
      <c r="D937" s="49"/>
      <c r="E937" s="107"/>
      <c r="F937" s="49"/>
      <c r="G937" s="107"/>
      <c r="H937" s="49"/>
      <c r="I937" s="50"/>
      <c r="J937" s="50"/>
    </row>
    <row r="938" spans="2:10">
      <c r="B938" s="49"/>
      <c r="C938" s="49"/>
      <c r="D938" s="49"/>
      <c r="E938" s="107"/>
      <c r="F938" s="49"/>
      <c r="G938" s="107"/>
      <c r="H938" s="49"/>
      <c r="I938" s="50"/>
      <c r="J938" s="50"/>
    </row>
    <row r="939" spans="2:10">
      <c r="B939" s="49"/>
      <c r="C939" s="49"/>
      <c r="D939" s="49"/>
      <c r="E939" s="107"/>
      <c r="F939" s="49"/>
      <c r="G939" s="107"/>
      <c r="H939" s="49"/>
      <c r="I939" s="50"/>
      <c r="J939" s="50"/>
    </row>
    <row r="940" spans="2:10">
      <c r="B940" s="49"/>
      <c r="C940" s="49"/>
      <c r="D940" s="49"/>
      <c r="E940" s="107"/>
      <c r="F940" s="49"/>
      <c r="G940" s="107"/>
      <c r="H940" s="49"/>
      <c r="I940" s="50"/>
      <c r="J940" s="50"/>
    </row>
    <row r="941" spans="2:10">
      <c r="B941" s="49"/>
      <c r="C941" s="49"/>
      <c r="D941" s="49"/>
      <c r="E941" s="107"/>
      <c r="F941" s="49"/>
      <c r="G941" s="107"/>
      <c r="H941" s="49"/>
      <c r="I941" s="50"/>
      <c r="J941" s="50"/>
    </row>
    <row r="942" spans="2:10">
      <c r="B942" s="49"/>
      <c r="C942" s="49"/>
      <c r="D942" s="49"/>
      <c r="E942" s="107"/>
      <c r="F942" s="49"/>
      <c r="G942" s="107"/>
      <c r="H942" s="49"/>
      <c r="I942" s="50"/>
      <c r="J942" s="50"/>
    </row>
    <row r="943" spans="2:10">
      <c r="B943" s="49"/>
      <c r="C943" s="49"/>
      <c r="D943" s="49"/>
      <c r="E943" s="107"/>
      <c r="F943" s="49"/>
      <c r="G943" s="107"/>
      <c r="H943" s="49"/>
      <c r="I943" s="50"/>
      <c r="J943" s="50"/>
    </row>
    <row r="944" spans="2:10">
      <c r="B944" s="49"/>
      <c r="C944" s="49"/>
      <c r="D944" s="49"/>
      <c r="E944" s="107"/>
      <c r="F944" s="49"/>
      <c r="G944" s="107"/>
      <c r="H944" s="49"/>
      <c r="I944" s="50"/>
      <c r="J944" s="50"/>
    </row>
    <row r="945" spans="2:10">
      <c r="B945" s="49"/>
      <c r="C945" s="49"/>
      <c r="D945" s="49"/>
      <c r="E945" s="107"/>
      <c r="F945" s="49"/>
      <c r="G945" s="107"/>
      <c r="H945" s="49"/>
      <c r="I945" s="50"/>
      <c r="J945" s="50"/>
    </row>
    <row r="946" spans="2:10">
      <c r="B946" s="49"/>
      <c r="C946" s="49"/>
      <c r="D946" s="49"/>
      <c r="E946" s="107"/>
      <c r="F946" s="49"/>
      <c r="G946" s="107"/>
      <c r="H946" s="49"/>
      <c r="I946" s="50"/>
      <c r="J946" s="50"/>
    </row>
    <row r="947" spans="2:10">
      <c r="B947" s="49"/>
      <c r="C947" s="49"/>
      <c r="D947" s="49"/>
      <c r="E947" s="107"/>
      <c r="F947" s="49"/>
      <c r="G947" s="107"/>
      <c r="H947" s="49"/>
      <c r="I947" s="50"/>
      <c r="J947" s="50"/>
    </row>
    <row r="948" spans="2:10">
      <c r="B948" s="49"/>
      <c r="C948" s="49"/>
      <c r="D948" s="49"/>
      <c r="E948" s="107"/>
      <c r="F948" s="49"/>
      <c r="G948" s="107"/>
      <c r="H948" s="49"/>
      <c r="I948" s="50"/>
      <c r="J948" s="50"/>
    </row>
    <row r="949" spans="2:10">
      <c r="B949" s="49"/>
      <c r="C949" s="49"/>
      <c r="D949" s="49"/>
      <c r="E949" s="107"/>
      <c r="F949" s="49"/>
      <c r="G949" s="107"/>
      <c r="H949" s="49"/>
      <c r="I949" s="50"/>
      <c r="J949" s="50"/>
    </row>
    <row r="950" spans="2:10">
      <c r="B950" s="49"/>
      <c r="C950" s="49"/>
      <c r="D950" s="49"/>
      <c r="E950" s="107"/>
      <c r="F950" s="49"/>
      <c r="G950" s="107"/>
      <c r="H950" s="49"/>
      <c r="I950" s="50"/>
      <c r="J950" s="50"/>
    </row>
    <row r="951" spans="2:10">
      <c r="B951" s="49"/>
      <c r="C951" s="49"/>
      <c r="D951" s="49"/>
      <c r="E951" s="107"/>
      <c r="F951" s="49"/>
      <c r="G951" s="107"/>
      <c r="H951" s="49"/>
      <c r="I951" s="50"/>
      <c r="J951" s="50"/>
    </row>
    <row r="952" spans="2:10">
      <c r="B952" s="49"/>
      <c r="C952" s="49"/>
      <c r="D952" s="49"/>
      <c r="E952" s="107"/>
      <c r="F952" s="49"/>
      <c r="G952" s="107"/>
      <c r="H952" s="49"/>
      <c r="I952" s="50"/>
      <c r="J952" s="50"/>
    </row>
    <row r="953" spans="2:10">
      <c r="B953" s="49"/>
      <c r="C953" s="49"/>
      <c r="D953" s="49"/>
      <c r="E953" s="107"/>
      <c r="F953" s="49"/>
      <c r="G953" s="107"/>
      <c r="H953" s="49"/>
      <c r="I953" s="50"/>
      <c r="J953" s="50"/>
    </row>
    <row r="954" spans="2:10">
      <c r="B954" s="49"/>
      <c r="C954" s="49"/>
      <c r="D954" s="49"/>
      <c r="E954" s="107"/>
      <c r="F954" s="49"/>
      <c r="G954" s="107"/>
      <c r="H954" s="49"/>
      <c r="I954" s="50"/>
      <c r="J954" s="50"/>
    </row>
    <row r="955" spans="2:10">
      <c r="B955" s="49"/>
      <c r="C955" s="49"/>
      <c r="D955" s="49"/>
      <c r="E955" s="107"/>
      <c r="F955" s="49"/>
      <c r="G955" s="107"/>
      <c r="H955" s="49"/>
      <c r="I955" s="50"/>
      <c r="J955" s="50"/>
    </row>
    <row r="956" spans="2:10">
      <c r="B956" s="49"/>
      <c r="C956" s="49"/>
      <c r="D956" s="49"/>
      <c r="E956" s="107"/>
      <c r="F956" s="49"/>
      <c r="G956" s="107"/>
      <c r="H956" s="49"/>
      <c r="I956" s="50"/>
      <c r="J956" s="50"/>
    </row>
    <row r="957" spans="2:10">
      <c r="B957" s="49"/>
      <c r="C957" s="49"/>
      <c r="D957" s="49"/>
      <c r="E957" s="107"/>
      <c r="F957" s="49"/>
      <c r="G957" s="107"/>
      <c r="H957" s="49"/>
      <c r="I957" s="50"/>
      <c r="J957" s="50"/>
    </row>
    <row r="958" spans="2:10">
      <c r="B958" s="49"/>
      <c r="C958" s="49"/>
      <c r="D958" s="49"/>
      <c r="E958" s="107"/>
      <c r="F958" s="49"/>
      <c r="G958" s="107"/>
      <c r="H958" s="49"/>
      <c r="I958" s="50"/>
      <c r="J958" s="50"/>
    </row>
    <row r="959" spans="2:10">
      <c r="B959" s="49"/>
      <c r="C959" s="49"/>
      <c r="D959" s="49"/>
      <c r="E959" s="107"/>
      <c r="F959" s="49"/>
      <c r="G959" s="107"/>
      <c r="H959" s="49"/>
      <c r="I959" s="50"/>
      <c r="J959" s="50"/>
    </row>
    <row r="960" spans="2:10">
      <c r="B960" s="49"/>
      <c r="C960" s="49"/>
      <c r="D960" s="49"/>
      <c r="E960" s="107"/>
      <c r="F960" s="49"/>
      <c r="G960" s="107"/>
      <c r="H960" s="49"/>
      <c r="I960" s="50"/>
      <c r="J960" s="50"/>
    </row>
  </sheetData>
  <mergeCells count="20">
    <mergeCell ref="I61:J63"/>
    <mergeCell ref="I65:J65"/>
    <mergeCell ref="I45:J46"/>
    <mergeCell ref="I48:J50"/>
    <mergeCell ref="I57:J57"/>
    <mergeCell ref="I59:J59"/>
    <mergeCell ref="I40:J41"/>
    <mergeCell ref="I43:J43"/>
    <mergeCell ref="I19:J19"/>
    <mergeCell ref="B21:J21"/>
    <mergeCell ref="I27:J27"/>
    <mergeCell ref="I29:J29"/>
    <mergeCell ref="I33:J33"/>
    <mergeCell ref="B2:J2"/>
    <mergeCell ref="I13:J13"/>
    <mergeCell ref="I15:J15"/>
    <mergeCell ref="I17:J17"/>
    <mergeCell ref="I31:J31"/>
    <mergeCell ref="B5:I5"/>
    <mergeCell ref="B6:J6"/>
  </mergeCells>
  <phoneticPr fontId="29" type="noConversion"/>
  <printOptions horizontalCentered="1" verticalCentered="1"/>
  <pageMargins left="0.78740157480314965" right="0.78740157480314965" top="1.18" bottom="0.61" header="0" footer="0"/>
  <pageSetup paperSize="9" scale="74" orientation="portrait" horizontalDpi="4294967293" verticalDpi="200" r:id="rId1"/>
  <headerFooter alignWithMargins="0"/>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Hoja2">
    <tabColor rgb="FF92D050"/>
  </sheetPr>
  <dimension ref="A1:U128"/>
  <sheetViews>
    <sheetView showGridLines="0" view="pageBreakPreview" topLeftCell="A41" zoomScale="80" zoomScaleNormal="100" zoomScaleSheetLayoutView="80" workbookViewId="0">
      <selection activeCell="F54" sqref="F54"/>
    </sheetView>
  </sheetViews>
  <sheetFormatPr baseColWidth="10" defaultColWidth="11.42578125" defaultRowHeight="12.75"/>
  <cols>
    <col min="1" max="1" width="2.42578125" style="373" customWidth="1"/>
    <col min="2" max="2" width="7.28515625" style="373" customWidth="1"/>
    <col min="3" max="3" width="10" style="373" customWidth="1"/>
    <col min="4" max="4" width="16.85546875" style="373" customWidth="1"/>
    <col min="5" max="5" width="12.42578125" style="373" customWidth="1"/>
    <col min="6" max="6" width="16.42578125" style="373" customWidth="1"/>
    <col min="7" max="7" width="14.7109375" style="373" customWidth="1"/>
    <col min="8" max="8" width="16.28515625" style="373" customWidth="1"/>
    <col min="9" max="9" width="12.42578125" style="373" customWidth="1"/>
    <col min="10" max="10" width="16.7109375" style="373" customWidth="1"/>
    <col min="11" max="11" width="2.85546875" style="373" customWidth="1"/>
    <col min="12" max="12" width="6.5703125" style="373" customWidth="1"/>
    <col min="13" max="13" width="11.42578125" style="373" customWidth="1"/>
    <col min="14" max="14" width="5.7109375" style="373" customWidth="1"/>
    <col min="15" max="15" width="24" style="374" customWidth="1"/>
    <col min="16" max="16384" width="11.42578125" style="373"/>
  </cols>
  <sheetData>
    <row r="1" spans="1:16">
      <c r="A1" s="370"/>
      <c r="B1" s="371"/>
      <c r="C1" s="371"/>
      <c r="D1" s="371"/>
      <c r="E1" s="371"/>
      <c r="F1" s="371"/>
      <c r="G1" s="371"/>
      <c r="H1" s="371"/>
      <c r="I1" s="371"/>
      <c r="J1" s="371"/>
      <c r="K1" s="372"/>
    </row>
    <row r="2" spans="1:16" ht="18.75" customHeight="1">
      <c r="A2" s="375"/>
      <c r="B2" s="2170" t="s">
        <v>322</v>
      </c>
      <c r="C2" s="2171"/>
      <c r="D2" s="2171"/>
      <c r="E2" s="2171"/>
      <c r="F2" s="2171"/>
      <c r="G2" s="2171"/>
      <c r="H2" s="2171"/>
      <c r="I2" s="2171"/>
      <c r="J2" s="2172"/>
      <c r="K2" s="376"/>
    </row>
    <row r="3" spans="1:16" s="380" customFormat="1" ht="8.25" customHeight="1">
      <c r="A3" s="377"/>
      <c r="B3" s="378"/>
      <c r="C3" s="378"/>
      <c r="D3" s="378"/>
      <c r="E3" s="378"/>
      <c r="F3" s="378"/>
      <c r="G3" s="378"/>
      <c r="H3" s="378"/>
      <c r="I3" s="378"/>
      <c r="J3" s="378"/>
      <c r="K3" s="379"/>
      <c r="O3" s="374"/>
    </row>
    <row r="4" spans="1:16" s="380" customFormat="1" ht="17.25" customHeight="1">
      <c r="A4" s="377"/>
      <c r="B4" s="2173" t="str">
        <f>[8]FORMATO!C6</f>
        <v>TIPO DE PRÉSTAMO Y TRABAJO TÉCNICO REQUERIDO</v>
      </c>
      <c r="C4" s="2174"/>
      <c r="D4" s="2174"/>
      <c r="E4" s="2174"/>
      <c r="F4" s="2175" t="str">
        <f>[8]FORMATO!AQ6</f>
        <v xml:space="preserve">FONIFA - VIVIENDA INICIAL - COMPRA DE VIVIENDA </v>
      </c>
      <c r="G4" s="2176"/>
      <c r="H4" s="2176"/>
      <c r="I4" s="2176"/>
      <c r="J4" s="2177"/>
      <c r="K4" s="379"/>
      <c r="O4" s="374"/>
    </row>
    <row r="5" spans="1:16" s="380" customFormat="1" ht="15">
      <c r="A5" s="377"/>
      <c r="B5" s="2178" t="s">
        <v>329</v>
      </c>
      <c r="C5" s="2179"/>
      <c r="D5" s="2179"/>
      <c r="E5" s="2179"/>
      <c r="F5" s="381" t="str">
        <f>[8]FORMATO!AB8</f>
        <v>TENIENTE RUBENS DARIO DE LA TORRE MORENO</v>
      </c>
      <c r="G5" s="382"/>
      <c r="H5" s="382"/>
      <c r="I5" s="382"/>
      <c r="J5" s="383"/>
      <c r="K5" s="379"/>
      <c r="O5" s="374"/>
    </row>
    <row r="6" spans="1:16" s="380" customFormat="1" ht="5.25" customHeight="1">
      <c r="A6" s="377"/>
      <c r="B6" s="384"/>
      <c r="C6" s="378"/>
      <c r="D6" s="378"/>
      <c r="E6" s="378"/>
      <c r="F6" s="378"/>
      <c r="G6" s="378"/>
      <c r="H6" s="378"/>
      <c r="I6" s="378"/>
      <c r="J6" s="378"/>
      <c r="K6" s="379"/>
      <c r="O6" s="374"/>
    </row>
    <row r="7" spans="1:16" s="380" customFormat="1" ht="13.5" customHeight="1">
      <c r="A7" s="377"/>
      <c r="B7" s="385" t="s">
        <v>667</v>
      </c>
      <c r="C7" s="386"/>
      <c r="D7" s="386"/>
      <c r="E7" s="386"/>
      <c r="F7" s="386"/>
      <c r="G7" s="386"/>
      <c r="H7" s="386"/>
      <c r="I7" s="386"/>
      <c r="J7" s="386"/>
      <c r="K7" s="387"/>
      <c r="O7" s="374"/>
    </row>
    <row r="8" spans="1:16" s="374" customFormat="1" ht="14.1" customHeight="1">
      <c r="A8" s="847"/>
      <c r="B8" s="2180" t="s">
        <v>668</v>
      </c>
      <c r="C8" s="2181"/>
      <c r="D8" s="2181"/>
      <c r="E8" s="848" t="s">
        <v>669</v>
      </c>
      <c r="F8" s="849"/>
      <c r="G8" s="848" t="s">
        <v>670</v>
      </c>
      <c r="H8" s="849"/>
      <c r="I8" s="848" t="s">
        <v>614</v>
      </c>
      <c r="J8" s="850"/>
      <c r="K8" s="851"/>
      <c r="O8" s="389"/>
    </row>
    <row r="9" spans="1:16" s="374" customFormat="1" ht="14.1" customHeight="1">
      <c r="A9" s="847"/>
      <c r="B9" s="2168" t="s">
        <v>671</v>
      </c>
      <c r="C9" s="2169"/>
      <c r="D9" s="2169"/>
      <c r="E9" s="852" t="s">
        <v>672</v>
      </c>
      <c r="F9" s="853"/>
      <c r="G9" s="852" t="s">
        <v>673</v>
      </c>
      <c r="H9" s="854"/>
      <c r="I9" s="852">
        <v>0.25</v>
      </c>
      <c r="J9" s="855"/>
      <c r="K9" s="851"/>
    </row>
    <row r="10" spans="1:16" s="374" customFormat="1" ht="14.1" customHeight="1">
      <c r="A10" s="847"/>
      <c r="B10" s="2168" t="s">
        <v>674</v>
      </c>
      <c r="C10" s="2169"/>
      <c r="D10" s="2169"/>
      <c r="E10" s="856" t="s">
        <v>675</v>
      </c>
      <c r="F10" s="857"/>
      <c r="G10" s="856" t="s">
        <v>16</v>
      </c>
      <c r="H10" s="853"/>
      <c r="I10" s="856" t="s">
        <v>676</v>
      </c>
      <c r="J10" s="858"/>
      <c r="K10" s="851"/>
    </row>
    <row r="11" spans="1:16" s="374" customFormat="1" ht="14.1" customHeight="1">
      <c r="A11" s="847"/>
      <c r="B11" s="2168" t="s">
        <v>677</v>
      </c>
      <c r="C11" s="2169"/>
      <c r="D11" s="2169"/>
      <c r="E11" s="856" t="s">
        <v>678</v>
      </c>
      <c r="F11" s="857"/>
      <c r="G11" s="856" t="s">
        <v>83</v>
      </c>
      <c r="H11" s="853"/>
      <c r="I11" s="856" t="s">
        <v>679</v>
      </c>
      <c r="J11" s="858"/>
      <c r="K11" s="851"/>
    </row>
    <row r="12" spans="1:16" s="374" customFormat="1" ht="14.1" customHeight="1">
      <c r="A12" s="847"/>
      <c r="B12" s="2168" t="s">
        <v>680</v>
      </c>
      <c r="C12" s="2169"/>
      <c r="D12" s="2169"/>
      <c r="E12" s="856" t="s">
        <v>681</v>
      </c>
      <c r="F12" s="857"/>
      <c r="G12" s="856" t="s">
        <v>254</v>
      </c>
      <c r="H12" s="853"/>
      <c r="I12" s="856" t="s">
        <v>682</v>
      </c>
      <c r="J12" s="858"/>
      <c r="K12" s="851"/>
    </row>
    <row r="13" spans="1:16" s="374" customFormat="1" ht="14.1" customHeight="1">
      <c r="A13" s="847"/>
      <c r="B13" s="2187" t="s">
        <v>683</v>
      </c>
      <c r="C13" s="2188"/>
      <c r="D13" s="2188"/>
      <c r="E13" s="859" t="s">
        <v>684</v>
      </c>
      <c r="F13" s="860"/>
      <c r="G13" s="859" t="s">
        <v>685</v>
      </c>
      <c r="H13" s="860"/>
      <c r="I13" s="859" t="s">
        <v>686</v>
      </c>
      <c r="J13" s="861"/>
      <c r="K13" s="851"/>
    </row>
    <row r="14" spans="1:16" s="380" customFormat="1" ht="2.25" customHeight="1">
      <c r="A14" s="377"/>
      <c r="B14" s="390"/>
      <c r="C14" s="386"/>
      <c r="D14" s="386"/>
      <c r="E14" s="391"/>
      <c r="F14" s="392"/>
      <c r="G14" s="391"/>
      <c r="H14" s="392"/>
      <c r="I14" s="391"/>
      <c r="J14" s="392"/>
      <c r="K14" s="388"/>
      <c r="O14" s="374"/>
    </row>
    <row r="15" spans="1:16" ht="6.75" customHeight="1">
      <c r="A15" s="375"/>
      <c r="B15" s="393"/>
      <c r="C15" s="394"/>
      <c r="D15" s="394"/>
      <c r="E15" s="394"/>
      <c r="F15" s="394"/>
      <c r="G15" s="394"/>
      <c r="H15" s="394"/>
      <c r="I15" s="394"/>
      <c r="J15" s="394"/>
      <c r="K15" s="395"/>
    </row>
    <row r="16" spans="1:16" ht="14.25" customHeight="1">
      <c r="A16" s="375"/>
      <c r="B16" s="2189" t="s">
        <v>687</v>
      </c>
      <c r="C16" s="2189"/>
      <c r="D16" s="2189"/>
      <c r="E16" s="2189"/>
      <c r="F16" s="2189"/>
      <c r="G16" s="2189"/>
      <c r="H16" s="2189"/>
      <c r="I16" s="2189"/>
      <c r="J16" s="2189"/>
      <c r="K16" s="395"/>
      <c r="L16" s="2190" t="s">
        <v>688</v>
      </c>
      <c r="M16" s="2190"/>
      <c r="N16" s="2190"/>
      <c r="O16" s="2190"/>
      <c r="P16" s="2190"/>
    </row>
    <row r="17" spans="1:16" ht="9.75" customHeight="1">
      <c r="A17" s="375"/>
      <c r="B17" s="396"/>
      <c r="C17" s="396"/>
      <c r="D17" s="396"/>
      <c r="E17" s="396"/>
      <c r="F17" s="396"/>
      <c r="G17" s="396"/>
      <c r="H17" s="396"/>
      <c r="I17" s="396"/>
      <c r="J17" s="396"/>
      <c r="K17" s="395"/>
      <c r="O17" s="862"/>
    </row>
    <row r="18" spans="1:16" ht="13.5" customHeight="1">
      <c r="A18" s="375"/>
      <c r="B18" s="2191" t="s">
        <v>689</v>
      </c>
      <c r="C18" s="2191"/>
      <c r="D18" s="2191" t="s">
        <v>14</v>
      </c>
      <c r="E18" s="2191"/>
      <c r="F18" s="863" t="s">
        <v>690</v>
      </c>
      <c r="G18" s="864" t="s">
        <v>691</v>
      </c>
      <c r="H18" s="2191" t="s">
        <v>692</v>
      </c>
      <c r="I18" s="2191"/>
      <c r="J18" s="863" t="s">
        <v>180</v>
      </c>
      <c r="K18" s="395"/>
      <c r="O18" s="482"/>
    </row>
    <row r="19" spans="1:16" s="399" customFormat="1" ht="15" hidden="1" customHeight="1">
      <c r="A19" s="397"/>
      <c r="B19" s="865" t="s">
        <v>30</v>
      </c>
      <c r="C19" s="865"/>
      <c r="D19" s="865"/>
      <c r="E19" s="866"/>
      <c r="F19" s="865"/>
      <c r="G19" s="867" t="e">
        <v>#REF!</v>
      </c>
      <c r="H19" s="2184" t="e">
        <v>#REF!</v>
      </c>
      <c r="I19" s="2184"/>
      <c r="J19" s="865" t="e">
        <v>#REF!</v>
      </c>
      <c r="K19" s="398"/>
      <c r="L19" s="2185" t="e">
        <f>+H19/G19</f>
        <v>#REF!</v>
      </c>
      <c r="M19" s="2186"/>
      <c r="N19" s="2186"/>
      <c r="O19" s="482"/>
    </row>
    <row r="20" spans="1:16" s="399" customFormat="1" ht="15" customHeight="1">
      <c r="A20" s="397"/>
      <c r="B20" s="2182" t="str">
        <f>'CALCULO '!A67</f>
        <v xml:space="preserve">Departamento </v>
      </c>
      <c r="C20" s="2182"/>
      <c r="D20" s="2183" t="str">
        <f>+'CALCULO '!B67</f>
        <v>Julio Matovelle</v>
      </c>
      <c r="E20" s="2183"/>
      <c r="F20" s="868">
        <f>+'CALCULO '!F67</f>
        <v>80000</v>
      </c>
      <c r="G20" s="867">
        <f>+'CALCULO '!E67</f>
        <v>97</v>
      </c>
      <c r="H20" s="2184">
        <f>F20/G20</f>
        <v>824.74226804123714</v>
      </c>
      <c r="I20" s="2184"/>
      <c r="J20" s="869" t="e">
        <f>#REF!</f>
        <v>#REF!</v>
      </c>
      <c r="K20" s="398"/>
      <c r="L20" s="2185">
        <f>+H20/G20</f>
        <v>8.502497608672547</v>
      </c>
      <c r="M20" s="2186"/>
      <c r="N20" s="2186"/>
      <c r="O20" s="870" t="e">
        <f>+E29+#REF!</f>
        <v>#REF!</v>
      </c>
      <c r="P20" s="400" t="e">
        <f>+O20/E31</f>
        <v>#REF!</v>
      </c>
    </row>
    <row r="21" spans="1:16" s="403" customFormat="1" ht="15" customHeight="1">
      <c r="A21" s="401"/>
      <c r="B21" s="2182" t="str">
        <f>'CALCULO '!A68</f>
        <v xml:space="preserve">Departamento </v>
      </c>
      <c r="C21" s="2182"/>
      <c r="D21" s="2183" t="str">
        <f>+'CALCULO '!B68</f>
        <v>Julio Matovelle</v>
      </c>
      <c r="E21" s="2183"/>
      <c r="F21" s="868">
        <f>+'CALCULO '!F68</f>
        <v>86000</v>
      </c>
      <c r="G21" s="867">
        <f>+'CALCULO '!E68</f>
        <v>91</v>
      </c>
      <c r="H21" s="2184">
        <f t="shared" ref="H21:H22" si="0">F21/G21</f>
        <v>945.05494505494505</v>
      </c>
      <c r="I21" s="2184"/>
      <c r="J21" s="869" t="e">
        <f>#REF!</f>
        <v>#REF!</v>
      </c>
      <c r="K21" s="402"/>
      <c r="L21" s="2185">
        <f>+H21/G21</f>
        <v>10.385219176427968</v>
      </c>
      <c r="M21" s="2186"/>
      <c r="N21" s="2186"/>
      <c r="P21" s="400" t="e">
        <f>+#REF!/E31</f>
        <v>#REF!</v>
      </c>
    </row>
    <row r="22" spans="1:16" s="399" customFormat="1" ht="15" customHeight="1">
      <c r="A22" s="397"/>
      <c r="B22" s="2182" t="str">
        <f>'CALCULO '!A69</f>
        <v xml:space="preserve">Departamento </v>
      </c>
      <c r="C22" s="2182"/>
      <c r="D22" s="2183" t="str">
        <f>+'CALCULO '!B69</f>
        <v>Julio Matovelle</v>
      </c>
      <c r="E22" s="2183"/>
      <c r="F22" s="868">
        <f>+'CALCULO '!F69</f>
        <v>126000</v>
      </c>
      <c r="G22" s="867">
        <f>+'CALCULO '!E69</f>
        <v>138</v>
      </c>
      <c r="H22" s="2184">
        <f t="shared" si="0"/>
        <v>913.04347826086962</v>
      </c>
      <c r="I22" s="2184"/>
      <c r="J22" s="869" t="e">
        <f>#REF!</f>
        <v>#REF!</v>
      </c>
      <c r="K22" s="398"/>
      <c r="L22" s="2185">
        <f>+H22/G22</f>
        <v>6.616257088846881</v>
      </c>
      <c r="M22" s="2186"/>
      <c r="N22" s="2186"/>
      <c r="O22" s="871"/>
    </row>
    <row r="23" spans="1:16" ht="4.5" customHeight="1">
      <c r="A23" s="375"/>
      <c r="B23" s="404"/>
      <c r="C23" s="405"/>
      <c r="D23" s="405"/>
      <c r="E23" s="406"/>
      <c r="F23" s="407"/>
      <c r="G23" s="407"/>
      <c r="H23" s="407"/>
      <c r="I23" s="407"/>
      <c r="J23" s="407"/>
      <c r="K23" s="395"/>
      <c r="O23" s="408"/>
    </row>
    <row r="24" spans="1:16" ht="4.5" customHeight="1">
      <c r="A24" s="375"/>
      <c r="B24" s="404"/>
      <c r="C24" s="405"/>
      <c r="D24" s="405"/>
      <c r="E24" s="406"/>
      <c r="F24" s="407"/>
      <c r="G24" s="407"/>
      <c r="H24" s="407"/>
      <c r="I24" s="407"/>
      <c r="J24" s="407"/>
      <c r="K24" s="395"/>
      <c r="O24" s="408"/>
    </row>
    <row r="25" spans="1:16" ht="14.25" customHeight="1">
      <c r="A25" s="375"/>
      <c r="B25" s="409" t="s">
        <v>693</v>
      </c>
      <c r="C25" s="410"/>
      <c r="D25" s="410"/>
      <c r="E25" s="410"/>
      <c r="F25" s="410"/>
      <c r="G25" s="410"/>
      <c r="H25" s="410"/>
      <c r="I25" s="410"/>
      <c r="J25" s="410"/>
      <c r="K25" s="395"/>
      <c r="O25" s="408"/>
    </row>
    <row r="26" spans="1:16" s="415" customFormat="1" ht="6.75" customHeight="1">
      <c r="A26" s="411"/>
      <c r="B26" s="412"/>
      <c r="C26" s="412"/>
      <c r="D26" s="413"/>
      <c r="E26" s="413"/>
      <c r="F26" s="413"/>
      <c r="G26" s="413"/>
      <c r="H26" s="413"/>
      <c r="I26" s="413"/>
      <c r="J26" s="413"/>
      <c r="K26" s="414"/>
      <c r="O26" s="408"/>
    </row>
    <row r="27" spans="1:16" ht="12.6" customHeight="1">
      <c r="A27" s="375"/>
      <c r="B27" s="2193" t="s">
        <v>694</v>
      </c>
      <c r="C27" s="2194"/>
      <c r="D27" s="2195"/>
      <c r="E27" s="416" t="s">
        <v>695</v>
      </c>
      <c r="F27" s="417" t="s">
        <v>692</v>
      </c>
      <c r="G27" s="417" t="s">
        <v>696</v>
      </c>
      <c r="H27" s="418" t="s">
        <v>697</v>
      </c>
      <c r="I27" s="417" t="s">
        <v>698</v>
      </c>
      <c r="J27" s="419" t="s">
        <v>580</v>
      </c>
      <c r="K27" s="395"/>
      <c r="O27" s="408"/>
    </row>
    <row r="28" spans="1:16" ht="12.6" customHeight="1" thickBot="1">
      <c r="A28" s="375"/>
      <c r="B28" s="2196" t="s">
        <v>699</v>
      </c>
      <c r="C28" s="2197"/>
      <c r="D28" s="2198"/>
      <c r="E28" s="420" t="s">
        <v>700</v>
      </c>
      <c r="F28" s="421" t="s">
        <v>701</v>
      </c>
      <c r="G28" s="421" t="s">
        <v>702</v>
      </c>
      <c r="H28" s="422" t="s">
        <v>703</v>
      </c>
      <c r="I28" s="421" t="s">
        <v>704</v>
      </c>
      <c r="J28" s="423"/>
      <c r="K28" s="395"/>
      <c r="L28" s="424"/>
      <c r="M28" s="425" t="s">
        <v>705</v>
      </c>
      <c r="N28" s="424"/>
      <c r="O28" s="426"/>
    </row>
    <row r="29" spans="1:16" ht="15.75" customHeight="1">
      <c r="A29" s="375"/>
      <c r="B29" s="2199" t="str">
        <f>'CALCULO '!A6</f>
        <v>DEPARTAMENTO 5</v>
      </c>
      <c r="C29" s="2200"/>
      <c r="D29" s="2201"/>
      <c r="E29" s="427">
        <f>'CALCULO '!B6</f>
        <v>138.28</v>
      </c>
      <c r="F29" s="428">
        <f>'CALCULO '!C53</f>
        <v>872.30000000000007</v>
      </c>
      <c r="G29" s="429">
        <f>'CALCULO '!D23</f>
        <v>1</v>
      </c>
      <c r="H29" s="430">
        <f>'CALCULO '!H17</f>
        <v>0.72</v>
      </c>
      <c r="I29" s="428">
        <f>F29*G29*H29</f>
        <v>628.05600000000004</v>
      </c>
      <c r="J29" s="431">
        <f>E29*I29</f>
        <v>86847.583680000011</v>
      </c>
      <c r="K29" s="432"/>
      <c r="L29" s="424"/>
      <c r="M29" s="433">
        <f>+E29*F29</f>
        <v>120621.64400000001</v>
      </c>
      <c r="N29" s="424"/>
      <c r="O29" s="408">
        <f>+I29*E29</f>
        <v>86847.583680000011</v>
      </c>
    </row>
    <row r="30" spans="1:16" ht="15.75" customHeight="1">
      <c r="A30" s="375"/>
      <c r="B30" s="434"/>
      <c r="C30" s="435"/>
      <c r="D30" s="436"/>
      <c r="E30" s="437"/>
      <c r="F30" s="438"/>
      <c r="G30" s="439"/>
      <c r="H30" s="440"/>
      <c r="I30" s="438"/>
      <c r="J30" s="441"/>
      <c r="K30" s="432"/>
      <c r="L30" s="424"/>
      <c r="M30" s="433">
        <f t="shared" ref="M30" si="1">+E30*F30</f>
        <v>0</v>
      </c>
      <c r="N30" s="424"/>
      <c r="O30" s="408"/>
    </row>
    <row r="31" spans="1:16" s="453" customFormat="1" ht="15.75" customHeight="1">
      <c r="A31" s="442"/>
      <c r="B31" s="443" t="s">
        <v>104</v>
      </c>
      <c r="C31" s="444"/>
      <c r="D31" s="445"/>
      <c r="E31" s="446">
        <f>SUM(E29:E30)</f>
        <v>138.28</v>
      </c>
      <c r="F31" s="447" t="s">
        <v>51</v>
      </c>
      <c r="G31" s="447" t="s">
        <v>51</v>
      </c>
      <c r="H31" s="448" t="s">
        <v>51</v>
      </c>
      <c r="I31" s="447" t="s">
        <v>51</v>
      </c>
      <c r="J31" s="449">
        <f>SUM(J29:J30)</f>
        <v>86847.583680000011</v>
      </c>
      <c r="K31" s="450"/>
      <c r="L31" s="451"/>
      <c r="M31" s="452"/>
      <c r="N31" s="451"/>
      <c r="O31" s="374"/>
    </row>
    <row r="32" spans="1:16" s="415" customFormat="1" ht="3" customHeight="1">
      <c r="A32" s="411"/>
      <c r="B32" s="454"/>
      <c r="C32" s="454"/>
      <c r="D32" s="454"/>
      <c r="E32" s="454">
        <f>SUM(E29:E30)</f>
        <v>138.28</v>
      </c>
      <c r="F32" s="454"/>
      <c r="G32" s="454"/>
      <c r="H32" s="454"/>
      <c r="I32" s="454"/>
      <c r="J32" s="455"/>
      <c r="K32" s="432"/>
      <c r="L32" s="456"/>
      <c r="M32" s="457"/>
      <c r="N32" s="456"/>
      <c r="O32" s="374"/>
    </row>
    <row r="33" spans="1:21" s="415" customFormat="1" ht="3.95" customHeight="1">
      <c r="A33" s="411"/>
      <c r="B33" s="454"/>
      <c r="C33" s="454"/>
      <c r="D33" s="454"/>
      <c r="E33" s="454"/>
      <c r="F33" s="454"/>
      <c r="G33" s="454"/>
      <c r="H33" s="454"/>
      <c r="I33" s="454"/>
      <c r="J33" s="458"/>
      <c r="K33" s="432"/>
      <c r="M33" s="459"/>
      <c r="O33" s="460"/>
    </row>
    <row r="34" spans="1:21" s="415" customFormat="1" ht="16.5" customHeight="1">
      <c r="A34" s="411"/>
      <c r="B34" s="454"/>
      <c r="C34" s="454"/>
      <c r="D34" s="454"/>
      <c r="E34" s="461" t="s">
        <v>51</v>
      </c>
      <c r="F34" s="2202" t="s">
        <v>706</v>
      </c>
      <c r="G34" s="2203"/>
      <c r="H34" s="2203"/>
      <c r="I34" s="2203"/>
      <c r="J34" s="462">
        <f>+ROUND(SUM(M29:M30),2)</f>
        <v>120621.64</v>
      </c>
      <c r="K34" s="432"/>
      <c r="M34" s="459"/>
      <c r="O34" s="389"/>
    </row>
    <row r="35" spans="1:21" s="415" customFormat="1" ht="3.95" customHeight="1">
      <c r="A35" s="411"/>
      <c r="B35" s="454"/>
      <c r="C35" s="454"/>
      <c r="D35" s="454"/>
      <c r="E35" s="454"/>
      <c r="F35" s="454"/>
      <c r="G35" s="454"/>
      <c r="H35" s="454"/>
      <c r="I35" s="454"/>
      <c r="J35" s="463"/>
      <c r="K35" s="432"/>
      <c r="M35" s="459"/>
      <c r="O35" s="389"/>
    </row>
    <row r="36" spans="1:21" ht="15.75" customHeight="1">
      <c r="A36" s="375"/>
      <c r="B36" s="454"/>
      <c r="C36" s="454"/>
      <c r="D36" s="464"/>
      <c r="E36" s="464"/>
      <c r="F36" s="465" t="s">
        <v>707</v>
      </c>
      <c r="G36" s="466"/>
      <c r="H36" s="466"/>
      <c r="I36" s="466"/>
      <c r="J36" s="467">
        <f>+J31</f>
        <v>86847.583680000011</v>
      </c>
      <c r="K36" s="432"/>
      <c r="M36" s="380"/>
      <c r="O36" s="468"/>
    </row>
    <row r="37" spans="1:21" s="475" customFormat="1" ht="5.25" customHeight="1">
      <c r="A37" s="469"/>
      <c r="B37" s="470"/>
      <c r="C37" s="470"/>
      <c r="D37" s="471"/>
      <c r="E37" s="471"/>
      <c r="F37" s="472"/>
      <c r="G37" s="472"/>
      <c r="H37" s="472"/>
      <c r="I37" s="471"/>
      <c r="J37" s="473"/>
      <c r="K37" s="474"/>
      <c r="M37" s="476"/>
      <c r="O37" s="477"/>
    </row>
    <row r="38" spans="1:21" s="415" customFormat="1" ht="15.75" customHeight="1">
      <c r="A38" s="411"/>
      <c r="B38" s="454"/>
      <c r="C38" s="454"/>
      <c r="D38" s="454"/>
      <c r="E38" s="454"/>
      <c r="F38" s="2204" t="s">
        <v>708</v>
      </c>
      <c r="G38" s="2205"/>
      <c r="H38" s="2205"/>
      <c r="I38" s="478">
        <f>'[8]CALCULO AVALÚO (2)'!C29</f>
        <v>0.1</v>
      </c>
      <c r="J38" s="479">
        <f>ROUND((J36*(1-I38)),2)</f>
        <v>78162.83</v>
      </c>
      <c r="K38" s="432"/>
      <c r="L38" s="480" t="s">
        <v>709</v>
      </c>
      <c r="M38" s="481"/>
      <c r="P38" s="482"/>
      <c r="Q38" s="482"/>
      <c r="R38" s="482"/>
      <c r="S38" s="482"/>
      <c r="T38" s="482"/>
      <c r="U38" s="482"/>
    </row>
    <row r="39" spans="1:21" s="415" customFormat="1" ht="6.75" customHeight="1">
      <c r="A39" s="411"/>
      <c r="B39" s="454"/>
      <c r="C39" s="454"/>
      <c r="D39" s="454"/>
      <c r="E39" s="454"/>
      <c r="F39" s="454"/>
      <c r="G39" s="454"/>
      <c r="H39" s="454"/>
      <c r="I39" s="454"/>
      <c r="J39" s="454"/>
      <c r="K39" s="432"/>
      <c r="M39" s="481"/>
      <c r="O39" s="483"/>
    </row>
    <row r="40" spans="1:21" s="415" customFormat="1" ht="17.25" customHeight="1">
      <c r="A40" s="411"/>
      <c r="B40" s="484" t="s">
        <v>710</v>
      </c>
      <c r="C40" s="484"/>
      <c r="D40" s="485"/>
      <c r="E40" s="485"/>
      <c r="F40" s="485"/>
      <c r="G40" s="485"/>
      <c r="H40" s="485"/>
      <c r="I40" s="485"/>
      <c r="J40" s="485"/>
      <c r="K40" s="432"/>
      <c r="M40" s="481"/>
      <c r="O40" s="483"/>
    </row>
    <row r="41" spans="1:21" s="415" customFormat="1" ht="7.5" customHeight="1">
      <c r="A41" s="411"/>
      <c r="B41" s="464"/>
      <c r="C41" s="464"/>
      <c r="D41" s="454"/>
      <c r="E41" s="454"/>
      <c r="F41" s="454"/>
      <c r="G41" s="454"/>
      <c r="H41" s="454"/>
      <c r="I41" s="454"/>
      <c r="J41" s="454"/>
      <c r="K41" s="432"/>
      <c r="M41" s="481"/>
      <c r="O41" s="374"/>
    </row>
    <row r="42" spans="1:21" s="491" customFormat="1" ht="21.75" customHeight="1">
      <c r="A42" s="486"/>
      <c r="B42" s="2192" t="s">
        <v>694</v>
      </c>
      <c r="C42" s="2192"/>
      <c r="D42" s="2192"/>
      <c r="E42" s="487" t="s">
        <v>711</v>
      </c>
      <c r="F42" s="488" t="s">
        <v>712</v>
      </c>
      <c r="G42" s="488" t="s">
        <v>713</v>
      </c>
      <c r="H42" s="488" t="s">
        <v>714</v>
      </c>
      <c r="I42" s="489" t="s">
        <v>715</v>
      </c>
      <c r="J42" s="489" t="s">
        <v>580</v>
      </c>
      <c r="K42" s="490"/>
      <c r="M42" s="492" t="s">
        <v>705</v>
      </c>
      <c r="O42" s="493"/>
    </row>
    <row r="43" spans="1:21" ht="16.5" customHeight="1">
      <c r="A43" s="375"/>
      <c r="B43" s="2211"/>
      <c r="C43" s="2211"/>
      <c r="D43" s="2211"/>
      <c r="E43" s="494"/>
      <c r="F43" s="495"/>
      <c r="G43" s="496"/>
      <c r="H43" s="496"/>
      <c r="I43" s="497"/>
      <c r="J43" s="497"/>
      <c r="K43" s="432"/>
      <c r="M43" s="433">
        <f>E43*F43</f>
        <v>0</v>
      </c>
      <c r="O43" s="483"/>
    </row>
    <row r="44" spans="1:21" ht="16.5" customHeight="1">
      <c r="A44" s="375"/>
      <c r="B44" s="2211"/>
      <c r="C44" s="2211"/>
      <c r="D44" s="2211"/>
      <c r="E44" s="494"/>
      <c r="F44" s="495"/>
      <c r="G44" s="496"/>
      <c r="H44" s="496"/>
      <c r="I44" s="497"/>
      <c r="J44" s="497"/>
      <c r="K44" s="432"/>
      <c r="M44" s="433">
        <f t="shared" ref="M44:M46" si="2">E44*F44</f>
        <v>0</v>
      </c>
      <c r="O44" s="483"/>
    </row>
    <row r="45" spans="1:21" ht="16.5" customHeight="1">
      <c r="A45" s="375"/>
      <c r="B45" s="2211"/>
      <c r="C45" s="2211"/>
      <c r="D45" s="2211"/>
      <c r="E45" s="494"/>
      <c r="F45" s="495"/>
      <c r="G45" s="496"/>
      <c r="H45" s="496"/>
      <c r="I45" s="497"/>
      <c r="J45" s="497"/>
      <c r="K45" s="432"/>
      <c r="M45" s="433">
        <f t="shared" si="2"/>
        <v>0</v>
      </c>
      <c r="O45" s="483"/>
    </row>
    <row r="46" spans="1:21" ht="16.5" customHeight="1">
      <c r="A46" s="375"/>
      <c r="B46" s="2211"/>
      <c r="C46" s="2211"/>
      <c r="D46" s="2211"/>
      <c r="E46" s="494"/>
      <c r="F46" s="495"/>
      <c r="G46" s="498"/>
      <c r="H46" s="496"/>
      <c r="I46" s="497"/>
      <c r="J46" s="497"/>
      <c r="K46" s="432"/>
      <c r="M46" s="433">
        <f t="shared" si="2"/>
        <v>0</v>
      </c>
      <c r="O46" s="483"/>
    </row>
    <row r="47" spans="1:21" ht="14.1" customHeight="1">
      <c r="A47" s="375"/>
      <c r="B47" s="2212" t="s">
        <v>104</v>
      </c>
      <c r="C47" s="2212"/>
      <c r="D47" s="2212"/>
      <c r="E47" s="499">
        <f>SUM(E43:E46)</f>
        <v>0</v>
      </c>
      <c r="F47" s="500"/>
      <c r="G47" s="501"/>
      <c r="H47" s="502"/>
      <c r="I47" s="502"/>
      <c r="J47" s="502"/>
      <c r="K47" s="432"/>
      <c r="M47" s="433">
        <f>+G47*H47</f>
        <v>0</v>
      </c>
    </row>
    <row r="48" spans="1:21" s="415" customFormat="1" ht="7.5" customHeight="1">
      <c r="A48" s="411"/>
      <c r="B48" s="454"/>
      <c r="C48" s="454"/>
      <c r="D48" s="454"/>
      <c r="E48" s="454"/>
      <c r="F48" s="454"/>
      <c r="G48" s="454"/>
      <c r="H48" s="454"/>
      <c r="I48" s="455"/>
      <c r="J48" s="455"/>
      <c r="K48" s="432"/>
      <c r="M48" s="433"/>
      <c r="O48" s="374"/>
    </row>
    <row r="49" spans="1:15" s="415" customFormat="1" ht="3.95" customHeight="1">
      <c r="A49" s="411"/>
      <c r="B49" s="454"/>
      <c r="C49" s="454"/>
      <c r="D49" s="454"/>
      <c r="E49" s="454"/>
      <c r="F49" s="503"/>
      <c r="G49" s="503"/>
      <c r="H49" s="503"/>
      <c r="I49" s="503"/>
      <c r="J49" s="504"/>
      <c r="K49" s="432"/>
      <c r="M49" s="433"/>
      <c r="O49" s="374"/>
    </row>
    <row r="50" spans="1:15" s="510" customFormat="1" ht="13.5" customHeight="1">
      <c r="A50" s="505"/>
      <c r="B50" s="464"/>
      <c r="C50" s="464"/>
      <c r="D50" s="464"/>
      <c r="E50" s="461" t="s">
        <v>51</v>
      </c>
      <c r="F50" s="506" t="s">
        <v>716</v>
      </c>
      <c r="G50" s="507"/>
      <c r="H50" s="507"/>
      <c r="I50" s="508"/>
      <c r="J50" s="509">
        <f>SUM(M43:M47)</f>
        <v>0</v>
      </c>
      <c r="K50" s="450"/>
      <c r="M50" s="452"/>
      <c r="O50" s="374"/>
    </row>
    <row r="51" spans="1:15" s="415" customFormat="1" ht="9" customHeight="1">
      <c r="A51" s="411"/>
      <c r="B51" s="454"/>
      <c r="C51" s="454"/>
      <c r="D51" s="454"/>
      <c r="E51" s="454"/>
      <c r="F51" s="454"/>
      <c r="G51" s="454"/>
      <c r="H51" s="454"/>
      <c r="I51" s="455"/>
      <c r="J51" s="455"/>
      <c r="K51" s="432"/>
      <c r="M51" s="481"/>
      <c r="O51" s="374"/>
    </row>
    <row r="52" spans="1:15" s="415" customFormat="1" ht="13.5" customHeight="1">
      <c r="A52" s="411"/>
      <c r="B52" s="454"/>
      <c r="C52" s="454"/>
      <c r="D52" s="454"/>
      <c r="E52" s="454"/>
      <c r="F52" s="465" t="s">
        <v>717</v>
      </c>
      <c r="G52" s="466"/>
      <c r="H52" s="466"/>
      <c r="I52" s="511"/>
      <c r="J52" s="467">
        <f>ROUND(SUM(J43:J47),2)</f>
        <v>0</v>
      </c>
      <c r="K52" s="432"/>
      <c r="M52" s="459"/>
      <c r="O52" s="477"/>
    </row>
    <row r="53" spans="1:15" s="514" customFormat="1" ht="6" customHeight="1">
      <c r="A53" s="512"/>
      <c r="B53" s="470"/>
      <c r="C53" s="470"/>
      <c r="D53" s="470"/>
      <c r="E53" s="470"/>
      <c r="F53" s="471"/>
      <c r="G53" s="471"/>
      <c r="H53" s="471"/>
      <c r="I53" s="513"/>
      <c r="J53" s="473"/>
      <c r="K53" s="474"/>
      <c r="M53" s="515"/>
      <c r="O53" s="477"/>
    </row>
    <row r="54" spans="1:15" s="514" customFormat="1" ht="13.5" customHeight="1">
      <c r="A54" s="512"/>
      <c r="B54" s="470"/>
      <c r="C54" s="470"/>
      <c r="D54" s="470"/>
      <c r="E54" s="470"/>
      <c r="F54" s="516" t="s">
        <v>718</v>
      </c>
      <c r="G54" s="517"/>
      <c r="H54" s="517"/>
      <c r="I54" s="518">
        <f>'[8]CALCULO AVALÚO (2)'!C29</f>
        <v>0.1</v>
      </c>
      <c r="J54" s="479">
        <f>ROUND((J52*(1-I54)),2)</f>
        <v>0</v>
      </c>
      <c r="K54" s="474"/>
      <c r="L54" s="480" t="s">
        <v>709</v>
      </c>
      <c r="M54" s="515"/>
    </row>
    <row r="55" spans="1:15" s="514" customFormat="1" ht="13.5" hidden="1" customHeight="1">
      <c r="A55" s="512"/>
      <c r="B55" s="470"/>
      <c r="C55" s="470"/>
      <c r="D55" s="470"/>
      <c r="E55" s="470"/>
      <c r="F55" s="464"/>
      <c r="G55" s="464"/>
      <c r="H55" s="464"/>
      <c r="I55" s="519"/>
      <c r="J55" s="520"/>
      <c r="K55" s="474"/>
      <c r="M55" s="515"/>
      <c r="O55" s="477"/>
    </row>
    <row r="56" spans="1:15" s="514" customFormat="1" ht="13.5" hidden="1" customHeight="1" thickBot="1">
      <c r="A56" s="512"/>
      <c r="B56" s="521" t="s">
        <v>710</v>
      </c>
      <c r="C56" s="521"/>
      <c r="D56" s="522"/>
      <c r="E56" s="522"/>
      <c r="F56" s="522"/>
      <c r="G56" s="522"/>
      <c r="H56" s="522"/>
      <c r="I56" s="522"/>
      <c r="J56" s="522"/>
      <c r="K56" s="474"/>
      <c r="M56" s="515"/>
      <c r="O56" s="477"/>
    </row>
    <row r="57" spans="1:15" s="514" customFormat="1" ht="13.5" hidden="1" customHeight="1">
      <c r="A57" s="512"/>
      <c r="B57" s="523" t="s">
        <v>694</v>
      </c>
      <c r="C57" s="524"/>
      <c r="D57" s="525"/>
      <c r="E57" s="525"/>
      <c r="F57" s="526" t="s">
        <v>719</v>
      </c>
      <c r="G57" s="526" t="s">
        <v>720</v>
      </c>
      <c r="H57" s="526" t="s">
        <v>721</v>
      </c>
      <c r="I57" s="526" t="s">
        <v>715</v>
      </c>
      <c r="J57" s="527" t="s">
        <v>104</v>
      </c>
      <c r="K57" s="474"/>
      <c r="M57" s="425" t="s">
        <v>722</v>
      </c>
      <c r="O57" s="477"/>
    </row>
    <row r="58" spans="1:15" s="514" customFormat="1" ht="13.5" hidden="1" customHeight="1">
      <c r="A58" s="512"/>
      <c r="B58" s="528"/>
      <c r="C58" s="529"/>
      <c r="D58" s="529"/>
      <c r="E58" s="529"/>
      <c r="F58" s="530"/>
      <c r="G58" s="531"/>
      <c r="H58" s="532"/>
      <c r="I58" s="533"/>
      <c r="J58" s="534"/>
      <c r="K58" s="474"/>
      <c r="M58" s="433">
        <f>+G58*H58</f>
        <v>0</v>
      </c>
      <c r="O58" s="374"/>
    </row>
    <row r="59" spans="1:15" s="514" customFormat="1" ht="13.5" hidden="1" customHeight="1" thickBot="1">
      <c r="A59" s="512"/>
      <c r="B59" s="535"/>
      <c r="C59" s="536"/>
      <c r="D59" s="536"/>
      <c r="E59" s="536"/>
      <c r="F59" s="537"/>
      <c r="G59" s="538"/>
      <c r="H59" s="538"/>
      <c r="I59" s="539"/>
      <c r="J59" s="534"/>
      <c r="K59" s="474"/>
      <c r="M59" s="433">
        <f>+G59*H59</f>
        <v>0</v>
      </c>
      <c r="O59" s="374"/>
    </row>
    <row r="60" spans="1:15" s="514" customFormat="1" ht="13.5" hidden="1" customHeight="1" thickBot="1">
      <c r="A60" s="512"/>
      <c r="B60" s="540" t="s">
        <v>104</v>
      </c>
      <c r="C60" s="541"/>
      <c r="D60" s="541"/>
      <c r="E60" s="541"/>
      <c r="F60" s="542" t="s">
        <v>242</v>
      </c>
      <c r="G60" s="543">
        <f>SUM(G58:G59)</f>
        <v>0</v>
      </c>
      <c r="H60" s="544"/>
      <c r="I60" s="543"/>
      <c r="J60" s="545">
        <f>SUM(J58:J59)</f>
        <v>0</v>
      </c>
      <c r="K60" s="474"/>
      <c r="M60" s="433">
        <f>+G60*H60</f>
        <v>0</v>
      </c>
      <c r="O60" s="374"/>
    </row>
    <row r="61" spans="1:15" s="514" customFormat="1" ht="6.75" hidden="1" customHeight="1" thickBot="1">
      <c r="A61" s="512"/>
      <c r="B61" s="546"/>
      <c r="C61" s="546"/>
      <c r="D61" s="546"/>
      <c r="E61" s="546"/>
      <c r="F61" s="547"/>
      <c r="G61" s="548"/>
      <c r="H61" s="548"/>
      <c r="I61" s="549"/>
      <c r="J61" s="550"/>
      <c r="K61" s="474"/>
      <c r="M61" s="515"/>
      <c r="O61" s="374"/>
    </row>
    <row r="62" spans="1:15" s="514" customFormat="1" ht="13.5" hidden="1" customHeight="1" thickBot="1">
      <c r="A62" s="512"/>
      <c r="B62" s="546"/>
      <c r="C62" s="546"/>
      <c r="D62" s="546"/>
      <c r="E62" s="546"/>
      <c r="F62" s="551" t="s">
        <v>723</v>
      </c>
      <c r="G62" s="552"/>
      <c r="H62" s="552"/>
      <c r="I62" s="552"/>
      <c r="J62" s="553">
        <f>+G60</f>
        <v>0</v>
      </c>
      <c r="K62" s="474"/>
      <c r="L62" s="554" t="s">
        <v>724</v>
      </c>
      <c r="M62" s="515"/>
    </row>
    <row r="63" spans="1:15" s="514" customFormat="1" ht="5.25" hidden="1" customHeight="1">
      <c r="A63" s="512"/>
      <c r="B63" s="555"/>
      <c r="C63" s="555"/>
      <c r="D63" s="555"/>
      <c r="E63" s="555"/>
      <c r="F63" s="555"/>
      <c r="G63" s="555"/>
      <c r="H63" s="555"/>
      <c r="I63" s="556"/>
      <c r="J63" s="556"/>
      <c r="K63" s="474"/>
      <c r="M63" s="515"/>
      <c r="O63" s="477"/>
    </row>
    <row r="64" spans="1:15" s="514" customFormat="1" ht="13.5" hidden="1" customHeight="1">
      <c r="A64" s="512"/>
      <c r="B64" s="521"/>
      <c r="C64" s="521"/>
      <c r="D64" s="521"/>
      <c r="E64" s="557"/>
      <c r="F64" s="558" t="s">
        <v>716</v>
      </c>
      <c r="G64" s="559"/>
      <c r="H64" s="559"/>
      <c r="I64" s="560"/>
      <c r="J64" s="561">
        <f>SUM(M58:M60)</f>
        <v>0</v>
      </c>
      <c r="K64" s="474"/>
      <c r="M64" s="562"/>
      <c r="O64" s="374"/>
    </row>
    <row r="65" spans="1:15" s="514" customFormat="1" ht="4.5" hidden="1" customHeight="1">
      <c r="A65" s="512"/>
      <c r="B65" s="521"/>
      <c r="C65" s="521"/>
      <c r="D65" s="521"/>
      <c r="E65" s="557"/>
      <c r="F65" s="522"/>
      <c r="G65" s="522"/>
      <c r="H65" s="522"/>
      <c r="I65" s="563"/>
      <c r="J65" s="564"/>
      <c r="K65" s="474"/>
      <c r="M65" s="565"/>
      <c r="O65" s="374"/>
    </row>
    <row r="66" spans="1:15" s="514" customFormat="1" ht="13.5" hidden="1" customHeight="1">
      <c r="A66" s="512"/>
      <c r="B66" s="555"/>
      <c r="C66" s="555"/>
      <c r="D66" s="555"/>
      <c r="E66" s="555"/>
      <c r="F66" s="566" t="s">
        <v>717</v>
      </c>
      <c r="G66" s="566"/>
      <c r="H66" s="566"/>
      <c r="I66" s="567"/>
      <c r="J66" s="568">
        <f>SUM(J58:J59)</f>
        <v>0</v>
      </c>
      <c r="K66" s="474"/>
      <c r="M66" s="515"/>
      <c r="O66" s="374"/>
    </row>
    <row r="67" spans="1:15" s="514" customFormat="1" ht="8.25" hidden="1" customHeight="1" thickBot="1">
      <c r="A67" s="512"/>
      <c r="B67" s="569"/>
      <c r="C67" s="569"/>
      <c r="D67" s="569"/>
      <c r="E67" s="569"/>
      <c r="F67" s="570"/>
      <c r="G67" s="570"/>
      <c r="H67" s="570"/>
      <c r="I67" s="571"/>
      <c r="J67" s="572"/>
      <c r="K67" s="474"/>
      <c r="M67" s="515"/>
      <c r="O67" s="374"/>
    </row>
    <row r="68" spans="1:15" s="514" customFormat="1" ht="13.5" hidden="1" customHeight="1" thickBot="1">
      <c r="A68" s="512"/>
      <c r="B68" s="555"/>
      <c r="C68" s="555"/>
      <c r="D68" s="555"/>
      <c r="E68" s="555"/>
      <c r="F68" s="573" t="s">
        <v>725</v>
      </c>
      <c r="G68" s="574"/>
      <c r="H68" s="574"/>
      <c r="I68" s="575">
        <f>+I38</f>
        <v>0.1</v>
      </c>
      <c r="J68" s="576">
        <f>+J66*(1-I68)</f>
        <v>0</v>
      </c>
      <c r="K68" s="474"/>
      <c r="L68" s="480" t="s">
        <v>709</v>
      </c>
      <c r="M68" s="515"/>
    </row>
    <row r="69" spans="1:15" s="514" customFormat="1" ht="10.5" hidden="1" customHeight="1" thickBot="1">
      <c r="A69" s="512"/>
      <c r="B69" s="521" t="s">
        <v>710</v>
      </c>
      <c r="C69" s="521"/>
      <c r="D69" s="522"/>
      <c r="E69" s="522"/>
      <c r="F69" s="522"/>
      <c r="G69" s="522"/>
      <c r="H69" s="522"/>
      <c r="I69" s="522"/>
      <c r="J69" s="522"/>
      <c r="K69" s="474"/>
      <c r="O69" s="374"/>
    </row>
    <row r="70" spans="1:15" s="514" customFormat="1" ht="13.5" hidden="1" customHeight="1">
      <c r="A70" s="512"/>
      <c r="B70" s="523" t="s">
        <v>694</v>
      </c>
      <c r="C70" s="524"/>
      <c r="D70" s="525"/>
      <c r="E70" s="525"/>
      <c r="F70" s="577" t="s">
        <v>719</v>
      </c>
      <c r="G70" s="577" t="s">
        <v>720</v>
      </c>
      <c r="H70" s="526" t="s">
        <v>721</v>
      </c>
      <c r="I70" s="577" t="s">
        <v>715</v>
      </c>
      <c r="J70" s="527" t="s">
        <v>104</v>
      </c>
      <c r="K70" s="474"/>
      <c r="M70" s="425" t="s">
        <v>722</v>
      </c>
      <c r="O70" s="374"/>
    </row>
    <row r="71" spans="1:15" s="514" customFormat="1" ht="13.5" hidden="1" customHeight="1" thickBot="1">
      <c r="A71" s="512"/>
      <c r="B71" s="578"/>
      <c r="C71" s="546"/>
      <c r="D71" s="546"/>
      <c r="E71" s="546"/>
      <c r="F71" s="530"/>
      <c r="G71" s="531"/>
      <c r="H71" s="532"/>
      <c r="I71" s="533"/>
      <c r="J71" s="534"/>
      <c r="K71" s="474"/>
      <c r="M71" s="579">
        <f>+G71*H71</f>
        <v>0</v>
      </c>
      <c r="O71" s="477"/>
    </row>
    <row r="72" spans="1:15" s="514" customFormat="1" ht="13.5" hidden="1" customHeight="1" thickBot="1">
      <c r="A72" s="512"/>
      <c r="B72" s="540" t="s">
        <v>104</v>
      </c>
      <c r="C72" s="541"/>
      <c r="D72" s="541"/>
      <c r="E72" s="541"/>
      <c r="F72" s="542" t="s">
        <v>435</v>
      </c>
      <c r="G72" s="543">
        <f>SUM(G71)</f>
        <v>0</v>
      </c>
      <c r="H72" s="544"/>
      <c r="I72" s="543"/>
      <c r="J72" s="580"/>
      <c r="K72" s="474"/>
      <c r="M72" s="515"/>
      <c r="O72" s="374"/>
    </row>
    <row r="73" spans="1:15" s="514" customFormat="1" ht="7.5" hidden="1" customHeight="1" thickBot="1">
      <c r="A73" s="512"/>
      <c r="B73" s="546"/>
      <c r="C73" s="546"/>
      <c r="D73" s="546"/>
      <c r="E73" s="546"/>
      <c r="F73" s="547"/>
      <c r="G73" s="548"/>
      <c r="H73" s="548"/>
      <c r="I73" s="549"/>
      <c r="J73" s="581"/>
      <c r="K73" s="474"/>
      <c r="M73" s="582"/>
      <c r="O73" s="477"/>
    </row>
    <row r="74" spans="1:15" s="514" customFormat="1" ht="13.5" hidden="1" customHeight="1" thickBot="1">
      <c r="A74" s="512"/>
      <c r="B74" s="546"/>
      <c r="C74" s="546"/>
      <c r="D74" s="546"/>
      <c r="E74" s="546"/>
      <c r="F74" s="551" t="s">
        <v>726</v>
      </c>
      <c r="G74" s="552"/>
      <c r="H74" s="552"/>
      <c r="I74" s="552"/>
      <c r="J74" s="583">
        <f>+G72</f>
        <v>0</v>
      </c>
      <c r="K74" s="474"/>
      <c r="L74" s="554" t="s">
        <v>727</v>
      </c>
      <c r="M74" s="582"/>
    </row>
    <row r="75" spans="1:15" s="514" customFormat="1" ht="6.75" hidden="1" customHeight="1">
      <c r="A75" s="512"/>
      <c r="B75" s="555"/>
      <c r="C75" s="555"/>
      <c r="D75" s="555"/>
      <c r="E75" s="555"/>
      <c r="F75" s="555"/>
      <c r="G75" s="555"/>
      <c r="H75" s="555"/>
      <c r="I75" s="556"/>
      <c r="J75" s="556"/>
      <c r="K75" s="474"/>
      <c r="M75" s="582"/>
      <c r="O75" s="477"/>
    </row>
    <row r="76" spans="1:15" s="514" customFormat="1" ht="13.5" hidden="1" customHeight="1">
      <c r="A76" s="512"/>
      <c r="B76" s="521"/>
      <c r="C76" s="521"/>
      <c r="D76" s="521"/>
      <c r="E76" s="557"/>
      <c r="F76" s="558" t="s">
        <v>716</v>
      </c>
      <c r="G76" s="559"/>
      <c r="H76" s="559"/>
      <c r="I76" s="560"/>
      <c r="J76" s="584">
        <f>SUM(M71)</f>
        <v>0</v>
      </c>
      <c r="K76" s="474"/>
      <c r="M76" s="582"/>
      <c r="O76" s="374"/>
    </row>
    <row r="77" spans="1:15" s="514" customFormat="1" ht="6" hidden="1" customHeight="1">
      <c r="A77" s="512"/>
      <c r="B77" s="521"/>
      <c r="C77" s="521"/>
      <c r="D77" s="521"/>
      <c r="E77" s="557"/>
      <c r="F77" s="522"/>
      <c r="G77" s="522"/>
      <c r="H77" s="522"/>
      <c r="I77" s="563"/>
      <c r="J77" s="564"/>
      <c r="K77" s="474"/>
      <c r="M77" s="582"/>
      <c r="O77" s="374"/>
    </row>
    <row r="78" spans="1:15" s="514" customFormat="1" ht="13.5" hidden="1" customHeight="1">
      <c r="A78" s="512"/>
      <c r="B78" s="555"/>
      <c r="C78" s="555"/>
      <c r="D78" s="555"/>
      <c r="E78" s="555"/>
      <c r="F78" s="566" t="s">
        <v>717</v>
      </c>
      <c r="G78" s="566"/>
      <c r="H78" s="566"/>
      <c r="I78" s="567"/>
      <c r="J78" s="568">
        <f>SUM(J71)</f>
        <v>0</v>
      </c>
      <c r="K78" s="474"/>
      <c r="M78" s="582"/>
      <c r="O78" s="374"/>
    </row>
    <row r="79" spans="1:15" s="514" customFormat="1" ht="5.25" hidden="1" customHeight="1" thickBot="1">
      <c r="A79" s="512"/>
      <c r="B79" s="555"/>
      <c r="C79" s="555"/>
      <c r="D79" s="555"/>
      <c r="E79" s="555"/>
      <c r="F79" s="570"/>
      <c r="G79" s="570"/>
      <c r="H79" s="570"/>
      <c r="I79" s="571"/>
      <c r="J79" s="572"/>
      <c r="K79" s="474"/>
      <c r="M79" s="582"/>
      <c r="O79" s="374"/>
    </row>
    <row r="80" spans="1:15" s="514" customFormat="1" ht="12" customHeight="1">
      <c r="A80" s="512"/>
      <c r="B80" s="555"/>
      <c r="C80" s="555"/>
      <c r="D80" s="555"/>
      <c r="E80" s="555"/>
      <c r="F80" s="570"/>
      <c r="G80" s="570"/>
      <c r="H80" s="570"/>
      <c r="I80" s="585"/>
      <c r="J80" s="473"/>
      <c r="K80" s="474"/>
      <c r="L80" s="554" t="s">
        <v>728</v>
      </c>
      <c r="M80" s="582"/>
    </row>
    <row r="81" spans="1:16" s="587" customFormat="1" ht="16.5" customHeight="1">
      <c r="A81" s="586"/>
      <c r="B81" s="484" t="s">
        <v>729</v>
      </c>
      <c r="C81" s="484"/>
      <c r="D81" s="485"/>
      <c r="E81" s="485"/>
      <c r="F81" s="485"/>
      <c r="G81" s="485"/>
      <c r="H81" s="485"/>
      <c r="I81" s="485"/>
      <c r="J81" s="485"/>
      <c r="K81" s="432"/>
      <c r="O81" s="374"/>
    </row>
    <row r="82" spans="1:16" s="587" customFormat="1" ht="9" customHeight="1">
      <c r="A82" s="586"/>
      <c r="B82" s="464"/>
      <c r="C82" s="464"/>
      <c r="D82" s="454"/>
      <c r="E82" s="454"/>
      <c r="F82" s="454"/>
      <c r="G82" s="454"/>
      <c r="H82" s="454"/>
      <c r="I82" s="454"/>
      <c r="J82" s="454"/>
      <c r="K82" s="432"/>
      <c r="O82" s="374"/>
    </row>
    <row r="83" spans="1:16" s="415" customFormat="1" ht="12" customHeight="1">
      <c r="A83" s="411"/>
      <c r="B83" s="464"/>
      <c r="C83" s="464"/>
      <c r="D83" s="588" t="s">
        <v>730</v>
      </c>
      <c r="E83" s="589"/>
      <c r="F83" s="590"/>
      <c r="G83" s="2213" t="e">
        <f>'CALCULO '!B5</f>
        <v>#REF!</v>
      </c>
      <c r="H83" s="2214"/>
      <c r="I83" s="454"/>
      <c r="J83" s="454"/>
      <c r="K83" s="432"/>
      <c r="O83" s="374"/>
    </row>
    <row r="84" spans="1:16" ht="12.75" customHeight="1">
      <c r="A84" s="375"/>
      <c r="B84" s="464"/>
      <c r="C84" s="454"/>
      <c r="D84" s="516" t="s">
        <v>731</v>
      </c>
      <c r="E84" s="517"/>
      <c r="F84" s="591"/>
      <c r="G84" s="2215" t="e">
        <f>'CALCULO '!C5</f>
        <v>#REF!</v>
      </c>
      <c r="H84" s="2216"/>
      <c r="I84" s="454"/>
      <c r="J84" s="454"/>
      <c r="K84" s="432"/>
    </row>
    <row r="85" spans="1:16" ht="9.75" customHeight="1">
      <c r="A85" s="375"/>
      <c r="B85" s="464"/>
      <c r="C85" s="454"/>
      <c r="D85" s="464"/>
      <c r="E85" s="464"/>
      <c r="F85" s="454"/>
      <c r="G85" s="454"/>
      <c r="H85" s="454"/>
      <c r="I85" s="454"/>
      <c r="J85" s="454"/>
      <c r="K85" s="432"/>
    </row>
    <row r="86" spans="1:16" ht="13.5" customHeight="1">
      <c r="A86" s="375"/>
      <c r="B86" s="454"/>
      <c r="C86" s="454"/>
      <c r="D86" s="454"/>
      <c r="E86" s="454"/>
      <c r="F86" s="465" t="s">
        <v>732</v>
      </c>
      <c r="G86" s="466"/>
      <c r="H86" s="466"/>
      <c r="I86" s="466"/>
      <c r="J86" s="592" t="e">
        <f>G83*G84</f>
        <v>#REF!</v>
      </c>
      <c r="K86" s="432"/>
      <c r="L86" s="593"/>
    </row>
    <row r="87" spans="1:16" s="475" customFormat="1" ht="7.5" customHeight="1">
      <c r="A87" s="469"/>
      <c r="B87" s="470"/>
      <c r="C87" s="470"/>
      <c r="D87" s="470"/>
      <c r="E87" s="470"/>
      <c r="F87" s="471"/>
      <c r="G87" s="471"/>
      <c r="H87" s="471"/>
      <c r="I87" s="471"/>
      <c r="J87" s="473"/>
      <c r="K87" s="474"/>
      <c r="O87" s="374"/>
    </row>
    <row r="88" spans="1:16" ht="14.25">
      <c r="A88" s="375"/>
      <c r="B88" s="464"/>
      <c r="C88" s="454"/>
      <c r="D88" s="464"/>
      <c r="E88" s="464"/>
      <c r="F88" s="594" t="s">
        <v>733</v>
      </c>
      <c r="G88" s="595"/>
      <c r="H88" s="595"/>
      <c r="I88" s="478">
        <f>G96</f>
        <v>0.1</v>
      </c>
      <c r="J88" s="479" t="e">
        <f>ROUND((J86*(1-G96)),2)</f>
        <v>#REF!</v>
      </c>
      <c r="K88" s="432"/>
      <c r="L88" s="554" t="s">
        <v>734</v>
      </c>
    </row>
    <row r="89" spans="1:16" ht="14.25">
      <c r="A89" s="375"/>
      <c r="B89" s="464"/>
      <c r="C89" s="454"/>
      <c r="D89" s="464"/>
      <c r="E89" s="464"/>
      <c r="F89" s="471"/>
      <c r="G89" s="471"/>
      <c r="H89" s="471"/>
      <c r="I89" s="596"/>
      <c r="J89" s="473"/>
      <c r="K89" s="432"/>
      <c r="L89" s="554"/>
    </row>
    <row r="90" spans="1:16" ht="14.25">
      <c r="A90" s="375"/>
      <c r="B90" s="409" t="s">
        <v>735</v>
      </c>
      <c r="C90" s="597"/>
      <c r="D90" s="409"/>
      <c r="E90" s="409"/>
      <c r="F90" s="597"/>
      <c r="G90" s="597"/>
      <c r="H90" s="597"/>
      <c r="I90" s="597"/>
      <c r="J90" s="597"/>
      <c r="K90" s="598"/>
    </row>
    <row r="91" spans="1:16" ht="13.5" customHeight="1">
      <c r="A91" s="375"/>
      <c r="B91" s="2228" t="s">
        <v>736</v>
      </c>
      <c r="C91" s="2228"/>
      <c r="D91" s="2228"/>
      <c r="E91" s="2228"/>
      <c r="F91" s="599" t="s">
        <v>737</v>
      </c>
      <c r="G91" s="600">
        <f>+J36</f>
        <v>86847.583680000011</v>
      </c>
      <c r="H91" s="454"/>
      <c r="I91" s="2229"/>
      <c r="J91" s="2229"/>
      <c r="K91" s="432"/>
      <c r="L91" s="373" t="s">
        <v>738</v>
      </c>
      <c r="O91" s="601">
        <v>16120</v>
      </c>
    </row>
    <row r="92" spans="1:16" ht="13.5" customHeight="1">
      <c r="A92" s="375"/>
      <c r="B92" s="2228" t="s">
        <v>739</v>
      </c>
      <c r="C92" s="2228"/>
      <c r="D92" s="2228"/>
      <c r="E92" s="2228"/>
      <c r="F92" s="599" t="s">
        <v>737</v>
      </c>
      <c r="G92" s="600">
        <f>+J52+J66+J78</f>
        <v>0</v>
      </c>
      <c r="H92" s="454"/>
      <c r="I92" s="2230"/>
      <c r="J92" s="2230"/>
      <c r="K92" s="432"/>
      <c r="L92" s="373" t="s">
        <v>740</v>
      </c>
      <c r="O92" s="601">
        <v>205520.9</v>
      </c>
    </row>
    <row r="93" spans="1:16" ht="13.5" customHeight="1">
      <c r="A93" s="375"/>
      <c r="B93" s="2228" t="s">
        <v>729</v>
      </c>
      <c r="C93" s="2228"/>
      <c r="D93" s="2228"/>
      <c r="E93" s="2228"/>
      <c r="F93" s="599" t="s">
        <v>737</v>
      </c>
      <c r="G93" s="600" t="e">
        <f>+J86</f>
        <v>#REF!</v>
      </c>
      <c r="H93" s="454"/>
      <c r="I93" s="2230"/>
      <c r="J93" s="2230"/>
      <c r="K93" s="432"/>
      <c r="L93" s="373" t="s">
        <v>741</v>
      </c>
      <c r="O93" s="601">
        <v>4755.47</v>
      </c>
      <c r="P93" s="602">
        <f>+O93+O94</f>
        <v>16981.97</v>
      </c>
    </row>
    <row r="94" spans="1:16" ht="14.25">
      <c r="A94" s="375"/>
      <c r="B94" s="2206" t="s">
        <v>742</v>
      </c>
      <c r="C94" s="2206"/>
      <c r="D94" s="2206"/>
      <c r="E94" s="2206"/>
      <c r="F94" s="603" t="s">
        <v>737</v>
      </c>
      <c r="G94" s="604" t="e">
        <f>SUM(G91:G93)</f>
        <v>#REF!</v>
      </c>
      <c r="H94" s="605"/>
      <c r="I94" s="2207"/>
      <c r="J94" s="2207"/>
      <c r="K94" s="432"/>
      <c r="L94" s="373" t="s">
        <v>743</v>
      </c>
      <c r="O94" s="601">
        <v>12226.5</v>
      </c>
    </row>
    <row r="95" spans="1:16" ht="15.75" hidden="1" customHeight="1">
      <c r="A95" s="375"/>
      <c r="B95" s="2208" t="s">
        <v>744</v>
      </c>
      <c r="C95" s="2209"/>
      <c r="D95" s="2209"/>
      <c r="E95" s="2210"/>
      <c r="F95" s="606" t="s">
        <v>737</v>
      </c>
      <c r="G95" s="607">
        <f>'[8]CALCULO AVALÚO (2)'!D20</f>
        <v>122623.50885109068</v>
      </c>
      <c r="H95" s="605"/>
      <c r="I95" s="2207"/>
      <c r="J95" s="2207"/>
      <c r="K95" s="432"/>
      <c r="L95" s="608" t="s">
        <v>745</v>
      </c>
      <c r="O95" s="609"/>
    </row>
    <row r="96" spans="1:16" ht="14.25">
      <c r="A96" s="375"/>
      <c r="B96" s="2204" t="s">
        <v>746</v>
      </c>
      <c r="C96" s="2205"/>
      <c r="D96" s="2205"/>
      <c r="E96" s="2205"/>
      <c r="F96" s="2221"/>
      <c r="G96" s="610">
        <f>'[8]CALCULO AVALÚO (2)'!C29</f>
        <v>0.1</v>
      </c>
      <c r="H96" s="454"/>
      <c r="I96" s="2222"/>
      <c r="J96" s="2222"/>
      <c r="K96" s="432"/>
      <c r="L96" s="608" t="s">
        <v>747</v>
      </c>
    </row>
    <row r="97" spans="1:15" ht="3.95" customHeight="1">
      <c r="A97" s="375"/>
      <c r="B97" s="2223"/>
      <c r="C97" s="2224"/>
      <c r="D97" s="2224"/>
      <c r="E97" s="2224"/>
      <c r="F97" s="2224"/>
      <c r="G97" s="2225"/>
      <c r="H97" s="454"/>
      <c r="I97" s="2222"/>
      <c r="J97" s="2222"/>
      <c r="K97" s="432"/>
      <c r="L97" s="609"/>
    </row>
    <row r="98" spans="1:15" ht="13.5" customHeight="1">
      <c r="A98" s="375"/>
      <c r="B98" s="2208" t="s">
        <v>748</v>
      </c>
      <c r="C98" s="2209"/>
      <c r="D98" s="2209"/>
      <c r="E98" s="2210"/>
      <c r="F98" s="843"/>
      <c r="G98" s="842" t="e">
        <f>+J38+J54+J88</f>
        <v>#REF!</v>
      </c>
      <c r="H98" s="611"/>
      <c r="I98" s="2222"/>
      <c r="J98" s="2222"/>
      <c r="K98" s="432"/>
      <c r="L98" s="608" t="s">
        <v>749</v>
      </c>
    </row>
    <row r="99" spans="1:15" ht="3.95" customHeight="1">
      <c r="A99" s="375"/>
      <c r="B99" s="2223"/>
      <c r="C99" s="2224"/>
      <c r="D99" s="2224"/>
      <c r="E99" s="2224"/>
      <c r="F99" s="2224"/>
      <c r="G99" s="2225"/>
      <c r="H99" s="454"/>
      <c r="I99" s="2226"/>
      <c r="J99" s="2226"/>
      <c r="K99" s="432"/>
      <c r="L99" s="374"/>
    </row>
    <row r="100" spans="1:15" ht="13.5" customHeight="1">
      <c r="A100" s="375"/>
      <c r="B100" s="2227" t="s">
        <v>750</v>
      </c>
      <c r="C100" s="2227"/>
      <c r="D100" s="2227"/>
      <c r="E100" s="2227"/>
      <c r="F100" s="612" t="s">
        <v>751</v>
      </c>
      <c r="G100" s="613">
        <v>79276.600000000006</v>
      </c>
      <c r="H100" s="454"/>
      <c r="I100" s="2226"/>
      <c r="J100" s="2226"/>
      <c r="K100" s="432"/>
      <c r="L100" s="614" t="s">
        <v>752</v>
      </c>
    </row>
    <row r="101" spans="1:15" ht="5.25" customHeight="1">
      <c r="A101" s="375"/>
      <c r="B101" s="471"/>
      <c r="C101" s="470"/>
      <c r="D101" s="471"/>
      <c r="E101" s="471"/>
      <c r="F101" s="470"/>
      <c r="G101" s="470"/>
      <c r="H101" s="615"/>
      <c r="I101" s="2217"/>
      <c r="J101" s="2217"/>
      <c r="K101" s="432"/>
      <c r="O101" s="616"/>
    </row>
    <row r="102" spans="1:15" ht="14.25" hidden="1" customHeight="1" thickBot="1">
      <c r="A102" s="375"/>
      <c r="B102" s="2218" t="s">
        <v>753</v>
      </c>
      <c r="C102" s="2219"/>
      <c r="D102" s="2219"/>
      <c r="E102" s="2219"/>
      <c r="F102" s="617" t="s">
        <v>751</v>
      </c>
      <c r="G102" s="618">
        <v>154979.55000000002</v>
      </c>
      <c r="H102" s="615"/>
      <c r="I102" s="2217"/>
      <c r="J102" s="2217"/>
      <c r="K102" s="432"/>
      <c r="O102" s="616"/>
    </row>
    <row r="103" spans="1:15" ht="5.25" customHeight="1">
      <c r="A103" s="375"/>
      <c r="B103" s="472"/>
      <c r="C103" s="472"/>
      <c r="D103" s="472"/>
      <c r="E103" s="472"/>
      <c r="F103" s="473"/>
      <c r="G103" s="619"/>
      <c r="H103" s="615"/>
      <c r="I103" s="2217"/>
      <c r="J103" s="2217"/>
      <c r="K103" s="432"/>
      <c r="O103" s="616"/>
    </row>
    <row r="104" spans="1:15" ht="14.25" hidden="1">
      <c r="A104" s="375"/>
      <c r="B104" s="472"/>
      <c r="C104" s="472"/>
      <c r="D104" s="472"/>
      <c r="E104" s="472"/>
      <c r="F104" s="473"/>
      <c r="G104" s="619"/>
      <c r="H104" s="615"/>
      <c r="I104" s="620"/>
      <c r="J104" s="620"/>
      <c r="K104" s="432"/>
      <c r="O104" s="616"/>
    </row>
    <row r="105" spans="1:15" ht="12" customHeight="1">
      <c r="A105" s="375"/>
      <c r="B105" s="621" t="s">
        <v>754</v>
      </c>
      <c r="C105" s="621"/>
      <c r="D105" s="622"/>
      <c r="E105" s="622"/>
      <c r="F105" s="622"/>
      <c r="G105" s="623" t="s">
        <v>755</v>
      </c>
      <c r="H105" s="624" t="s">
        <v>245</v>
      </c>
      <c r="I105" s="624" t="s">
        <v>756</v>
      </c>
      <c r="J105" s="624"/>
      <c r="K105" s="432"/>
      <c r="O105" s="625"/>
    </row>
    <row r="106" spans="1:15" ht="6.75" customHeight="1">
      <c r="A106" s="375"/>
      <c r="B106" s="464"/>
      <c r="C106" s="454"/>
      <c r="D106" s="615"/>
      <c r="E106" s="615"/>
      <c r="F106" s="615"/>
      <c r="G106" s="623"/>
      <c r="H106" s="624"/>
      <c r="I106" s="624"/>
      <c r="J106" s="624"/>
      <c r="K106" s="432"/>
    </row>
    <row r="107" spans="1:15" ht="12" customHeight="1">
      <c r="A107" s="375"/>
      <c r="B107" s="621" t="s">
        <v>757</v>
      </c>
      <c r="C107" s="626"/>
      <c r="D107" s="627"/>
      <c r="E107" s="627"/>
      <c r="F107" s="627"/>
      <c r="G107" s="624" t="s">
        <v>758</v>
      </c>
      <c r="H107" s="624" t="s">
        <v>759</v>
      </c>
      <c r="I107" s="624" t="s">
        <v>44</v>
      </c>
      <c r="J107" s="624"/>
      <c r="K107" s="432"/>
    </row>
    <row r="108" spans="1:15" ht="6.75" customHeight="1">
      <c r="A108" s="375"/>
      <c r="B108" s="464"/>
      <c r="C108" s="454"/>
      <c r="D108" s="615"/>
      <c r="E108" s="615"/>
      <c r="F108" s="615"/>
      <c r="G108" s="624"/>
      <c r="H108" s="624"/>
      <c r="I108" s="624"/>
      <c r="J108" s="624"/>
      <c r="K108" s="432"/>
    </row>
    <row r="109" spans="1:15" ht="12" customHeight="1">
      <c r="A109" s="375"/>
      <c r="B109" s="621" t="s">
        <v>760</v>
      </c>
      <c r="C109" s="626"/>
      <c r="D109" s="627"/>
      <c r="E109" s="627"/>
      <c r="F109" s="628"/>
      <c r="G109" s="624" t="s">
        <v>761</v>
      </c>
      <c r="H109" s="624" t="s">
        <v>16</v>
      </c>
      <c r="I109" s="624" t="s">
        <v>762</v>
      </c>
      <c r="J109" s="624"/>
      <c r="K109" s="432"/>
    </row>
    <row r="110" spans="1:15" ht="6.75" customHeight="1">
      <c r="A110" s="375"/>
      <c r="B110" s="471"/>
      <c r="C110" s="470"/>
      <c r="D110" s="629"/>
      <c r="E110" s="629"/>
      <c r="F110" s="630"/>
      <c r="G110" s="624"/>
      <c r="H110" s="624"/>
      <c r="I110" s="624"/>
      <c r="J110" s="624"/>
      <c r="K110" s="432"/>
    </row>
    <row r="111" spans="1:15" ht="12" customHeight="1">
      <c r="A111" s="375"/>
      <c r="B111" s="621" t="s">
        <v>763</v>
      </c>
      <c r="C111" s="621"/>
      <c r="D111" s="627"/>
      <c r="E111" s="627"/>
      <c r="F111" s="631"/>
      <c r="G111" s="624" t="s">
        <v>764</v>
      </c>
      <c r="H111" s="624" t="s">
        <v>765</v>
      </c>
      <c r="I111" s="624" t="s">
        <v>766</v>
      </c>
      <c r="J111" s="624" t="s">
        <v>767</v>
      </c>
      <c r="K111" s="432"/>
    </row>
    <row r="112" spans="1:15" ht="15.75" customHeight="1">
      <c r="A112" s="375"/>
      <c r="B112" s="454"/>
      <c r="C112" s="454"/>
      <c r="D112" s="615"/>
      <c r="E112" s="615"/>
      <c r="F112" s="615"/>
      <c r="G112" s="632"/>
      <c r="H112" s="632"/>
      <c r="I112" s="632"/>
      <c r="J112" s="632"/>
      <c r="K112" s="432"/>
    </row>
    <row r="113" spans="1:15" s="637" customFormat="1" ht="14.25">
      <c r="A113" s="375"/>
      <c r="B113" s="633" t="s">
        <v>768</v>
      </c>
      <c r="C113" s="634"/>
      <c r="D113" s="635"/>
      <c r="E113" s="635"/>
      <c r="F113" s="634"/>
      <c r="G113" s="634"/>
      <c r="H113" s="634"/>
      <c r="I113" s="634"/>
      <c r="J113" s="636"/>
      <c r="K113" s="432"/>
      <c r="O113" s="374"/>
    </row>
    <row r="114" spans="1:15" s="637" customFormat="1" ht="14.25">
      <c r="A114" s="375"/>
      <c r="B114" s="638"/>
      <c r="C114" s="454"/>
      <c r="D114" s="464"/>
      <c r="E114" s="464"/>
      <c r="F114" s="454"/>
      <c r="G114" s="615"/>
      <c r="H114" s="639"/>
      <c r="I114" s="639"/>
      <c r="J114" s="640"/>
      <c r="K114" s="432"/>
      <c r="O114" s="374"/>
    </row>
    <row r="115" spans="1:15" s="637" customFormat="1" ht="48" customHeight="1" thickBot="1">
      <c r="A115" s="375"/>
      <c r="B115" s="641"/>
      <c r="C115" s="642"/>
      <c r="D115" s="643"/>
      <c r="E115" s="643"/>
      <c r="F115" s="454"/>
      <c r="G115" s="644"/>
      <c r="H115" s="644"/>
      <c r="I115" s="644"/>
      <c r="J115" s="640"/>
      <c r="K115" s="432"/>
      <c r="O115" s="374"/>
    </row>
    <row r="116" spans="1:15" ht="14.25">
      <c r="A116" s="375"/>
      <c r="B116" s="645"/>
      <c r="C116" s="454"/>
      <c r="D116" s="461" t="s">
        <v>769</v>
      </c>
      <c r="E116" s="624"/>
      <c r="F116" s="454"/>
      <c r="G116" s="646"/>
      <c r="H116" s="461" t="s">
        <v>228</v>
      </c>
      <c r="I116" s="646"/>
      <c r="J116" s="647"/>
      <c r="K116" s="648"/>
      <c r="L116" s="649"/>
    </row>
    <row r="117" spans="1:15" ht="14.25" customHeight="1">
      <c r="A117" s="375"/>
      <c r="B117" s="650"/>
      <c r="C117" s="624" t="s">
        <v>51</v>
      </c>
      <c r="D117" s="2220" t="s">
        <v>781</v>
      </c>
      <c r="E117" s="2220"/>
      <c r="F117" s="454"/>
      <c r="G117" s="646"/>
      <c r="H117" s="651" t="s">
        <v>402</v>
      </c>
      <c r="I117" s="454"/>
      <c r="J117" s="647"/>
      <c r="K117" s="652"/>
      <c r="L117" s="653"/>
    </row>
    <row r="118" spans="1:15" ht="11.25" customHeight="1">
      <c r="A118" s="375"/>
      <c r="B118" s="654"/>
      <c r="C118" s="655" t="s">
        <v>51</v>
      </c>
      <c r="D118" s="656" t="str">
        <f>[8]RATIFICACIÓN!D77</f>
        <v>PAC 2013  1628</v>
      </c>
      <c r="E118" s="655"/>
      <c r="F118" s="657"/>
      <c r="G118" s="658"/>
      <c r="H118" s="656" t="s">
        <v>403</v>
      </c>
      <c r="I118" s="657"/>
      <c r="J118" s="659"/>
      <c r="K118" s="652"/>
      <c r="L118" s="660"/>
      <c r="O118" s="661"/>
    </row>
    <row r="119" spans="1:15" ht="14.25">
      <c r="A119" s="662"/>
      <c r="B119" s="663"/>
      <c r="C119" s="664"/>
      <c r="D119" s="664"/>
      <c r="E119" s="664"/>
      <c r="F119" s="664"/>
      <c r="G119" s="665"/>
      <c r="H119" s="666"/>
      <c r="I119" s="665"/>
      <c r="J119" s="666"/>
      <c r="K119" s="667"/>
    </row>
    <row r="120" spans="1:15">
      <c r="B120" s="668"/>
      <c r="C120" s="637"/>
      <c r="D120" s="668"/>
      <c r="E120" s="668"/>
      <c r="F120" s="637"/>
      <c r="G120" s="637"/>
      <c r="H120" s="637"/>
      <c r="I120" s="637"/>
      <c r="J120" s="637"/>
    </row>
    <row r="121" spans="1:15">
      <c r="B121" s="668"/>
      <c r="C121" s="637"/>
      <c r="D121" s="668"/>
      <c r="E121" s="668"/>
      <c r="F121" s="637"/>
      <c r="G121" s="637"/>
      <c r="H121" s="637"/>
      <c r="I121" s="637"/>
      <c r="J121" s="637"/>
    </row>
    <row r="122" spans="1:15">
      <c r="B122" s="668"/>
      <c r="C122" s="637"/>
      <c r="D122" s="668"/>
      <c r="E122" s="668"/>
      <c r="F122" s="637"/>
      <c r="G122" s="637"/>
      <c r="H122" s="637"/>
      <c r="I122" s="637"/>
      <c r="J122" s="637"/>
    </row>
    <row r="123" spans="1:15">
      <c r="B123" s="668"/>
      <c r="C123" s="637"/>
      <c r="D123" s="668"/>
      <c r="E123" s="668"/>
      <c r="F123" s="637"/>
      <c r="G123" s="637"/>
      <c r="H123" s="637"/>
      <c r="I123" s="637"/>
      <c r="J123" s="637"/>
    </row>
    <row r="124" spans="1:15">
      <c r="B124" s="668"/>
      <c r="C124" s="637"/>
      <c r="D124" s="668"/>
      <c r="E124" s="668"/>
      <c r="F124" s="637"/>
      <c r="G124" s="637"/>
      <c r="H124" s="637"/>
      <c r="I124" s="637"/>
      <c r="J124" s="637"/>
    </row>
    <row r="125" spans="1:15">
      <c r="B125" s="668"/>
      <c r="C125" s="637"/>
      <c r="D125" s="668"/>
      <c r="E125" s="668"/>
      <c r="F125" s="637"/>
      <c r="G125" s="637"/>
      <c r="H125" s="637"/>
      <c r="I125" s="637"/>
      <c r="J125" s="637"/>
    </row>
    <row r="126" spans="1:15">
      <c r="B126" s="668"/>
      <c r="C126" s="637"/>
      <c r="D126" s="668"/>
      <c r="E126" s="668"/>
      <c r="F126" s="637"/>
      <c r="G126" s="637"/>
      <c r="H126" s="637"/>
      <c r="I126" s="637"/>
      <c r="J126" s="637"/>
    </row>
    <row r="127" spans="1:15">
      <c r="B127" s="668"/>
      <c r="C127" s="637"/>
      <c r="D127" s="668"/>
      <c r="E127" s="668"/>
      <c r="F127" s="637"/>
      <c r="G127" s="637"/>
      <c r="H127" s="637"/>
      <c r="I127" s="637"/>
      <c r="J127" s="637"/>
    </row>
    <row r="128" spans="1:15">
      <c r="B128" s="668"/>
      <c r="C128" s="637"/>
      <c r="D128" s="668"/>
      <c r="E128" s="668"/>
      <c r="F128" s="637"/>
      <c r="G128" s="637"/>
      <c r="H128" s="637"/>
      <c r="I128" s="637"/>
      <c r="J128" s="637"/>
    </row>
  </sheetData>
  <mergeCells count="60">
    <mergeCell ref="I101:J103"/>
    <mergeCell ref="B102:E102"/>
    <mergeCell ref="D117:E117"/>
    <mergeCell ref="B45:D45"/>
    <mergeCell ref="B96:F96"/>
    <mergeCell ref="I96:J98"/>
    <mergeCell ref="B97:G97"/>
    <mergeCell ref="B98:E98"/>
    <mergeCell ref="B99:G99"/>
    <mergeCell ref="I99:J100"/>
    <mergeCell ref="B100:E100"/>
    <mergeCell ref="B91:E91"/>
    <mergeCell ref="I91:J91"/>
    <mergeCell ref="B92:E92"/>
    <mergeCell ref="I92:J93"/>
    <mergeCell ref="B93:E93"/>
    <mergeCell ref="B94:E94"/>
    <mergeCell ref="I94:J95"/>
    <mergeCell ref="B95:E95"/>
    <mergeCell ref="B43:D43"/>
    <mergeCell ref="B44:D44"/>
    <mergeCell ref="B46:D46"/>
    <mergeCell ref="B47:D47"/>
    <mergeCell ref="G83:H83"/>
    <mergeCell ref="G84:H84"/>
    <mergeCell ref="B42:D42"/>
    <mergeCell ref="B21:C21"/>
    <mergeCell ref="D21:E21"/>
    <mergeCell ref="H21:I21"/>
    <mergeCell ref="L21:N21"/>
    <mergeCell ref="B22:C22"/>
    <mergeCell ref="D22:E22"/>
    <mergeCell ref="H22:I22"/>
    <mergeCell ref="L22:N22"/>
    <mergeCell ref="B27:D27"/>
    <mergeCell ref="B28:D28"/>
    <mergeCell ref="B29:D29"/>
    <mergeCell ref="F34:I34"/>
    <mergeCell ref="F38:H38"/>
    <mergeCell ref="B20:C20"/>
    <mergeCell ref="D20:E20"/>
    <mergeCell ref="H20:I20"/>
    <mergeCell ref="L20:N20"/>
    <mergeCell ref="B10:D10"/>
    <mergeCell ref="B11:D11"/>
    <mergeCell ref="B12:D12"/>
    <mergeCell ref="B13:D13"/>
    <mergeCell ref="B16:J16"/>
    <mergeCell ref="L16:P16"/>
    <mergeCell ref="B18:C18"/>
    <mergeCell ref="D18:E18"/>
    <mergeCell ref="H18:I18"/>
    <mergeCell ref="H19:I19"/>
    <mergeCell ref="L19:N19"/>
    <mergeCell ref="B9:D9"/>
    <mergeCell ref="B2:J2"/>
    <mergeCell ref="B4:E4"/>
    <mergeCell ref="F4:J4"/>
    <mergeCell ref="B5:E5"/>
    <mergeCell ref="B8:D8"/>
  </mergeCells>
  <printOptions horizontalCentered="1"/>
  <pageMargins left="0.39370078740157483" right="0.39370078740157483" top="0.59055118110236227" bottom="0.59055118110236227" header="0.31496062992125984" footer="0"/>
  <pageSetup paperSize="9" scale="70" orientation="portrait" r:id="rId1"/>
  <headerFooter alignWithMargins="0">
    <oddFooter>&amp;F</oddFooter>
  </headerFooter>
  <drawing r:id="rId2"/>
  <legacyDrawing r:id="rId3"/>
  <controls>
    <mc:AlternateContent xmlns:mc="http://schemas.openxmlformats.org/markup-compatibility/2006">
      <mc:Choice Requires="x14">
        <control shapeId="16405" r:id="rId4" name="OptionButton3">
          <controlPr defaultSize="0" autoLine="0" r:id="rId5">
            <anchor moveWithCells="1">
              <from>
                <xdr:col>6</xdr:col>
                <xdr:colOff>428625</xdr:colOff>
                <xdr:row>53</xdr:row>
                <xdr:rowOff>123825</xdr:rowOff>
              </from>
              <to>
                <xdr:col>6</xdr:col>
                <xdr:colOff>552450</xdr:colOff>
                <xdr:row>79</xdr:row>
                <xdr:rowOff>95250</xdr:rowOff>
              </to>
            </anchor>
          </controlPr>
        </control>
      </mc:Choice>
      <mc:Fallback>
        <control shapeId="16405" r:id="rId4" name="OptionButton3"/>
      </mc:Fallback>
    </mc:AlternateContent>
    <mc:AlternateContent xmlns:mc="http://schemas.openxmlformats.org/markup-compatibility/2006">
      <mc:Choice Requires="x14">
        <control shapeId="16404" r:id="rId6" name="OptionButton2">
          <controlPr defaultSize="0" autoLine="0" r:id="rId7">
            <anchor moveWithCells="1">
              <from>
                <xdr:col>5</xdr:col>
                <xdr:colOff>571500</xdr:colOff>
                <xdr:row>53</xdr:row>
                <xdr:rowOff>123825</xdr:rowOff>
              </from>
              <to>
                <xdr:col>5</xdr:col>
                <xdr:colOff>695325</xdr:colOff>
                <xdr:row>79</xdr:row>
                <xdr:rowOff>76200</xdr:rowOff>
              </to>
            </anchor>
          </controlPr>
        </control>
      </mc:Choice>
      <mc:Fallback>
        <control shapeId="16404" r:id="rId6" name="OptionButton2"/>
      </mc:Fallback>
    </mc:AlternateContent>
    <mc:AlternateContent xmlns:mc="http://schemas.openxmlformats.org/markup-compatibility/2006">
      <mc:Choice Requires="x14">
        <control shapeId="16403" r:id="rId8" name="OptionButton1">
          <controlPr defaultSize="0" autoLine="0" r:id="rId9">
            <anchor moveWithCells="1">
              <from>
                <xdr:col>4</xdr:col>
                <xdr:colOff>533400</xdr:colOff>
                <xdr:row>53</xdr:row>
                <xdr:rowOff>123825</xdr:rowOff>
              </from>
              <to>
                <xdr:col>4</xdr:col>
                <xdr:colOff>704850</xdr:colOff>
                <xdr:row>79</xdr:row>
                <xdr:rowOff>104775</xdr:rowOff>
              </to>
            </anchor>
          </controlPr>
        </control>
      </mc:Choice>
      <mc:Fallback>
        <control shapeId="16403" r:id="rId8" name="OptionButton1"/>
      </mc:Fallback>
    </mc:AlternateContent>
    <mc:AlternateContent xmlns:mc="http://schemas.openxmlformats.org/markup-compatibility/2006">
      <mc:Choice Requires="x14">
        <control shapeId="16385" r:id="rId10" name="Check Box 1">
          <controlPr defaultSize="0" autoFill="0" autoLine="0" autoPict="0">
            <anchor moveWithCells="1">
              <from>
                <xdr:col>5</xdr:col>
                <xdr:colOff>47625</xdr:colOff>
                <xdr:row>7</xdr:row>
                <xdr:rowOff>28575</xdr:rowOff>
              </from>
              <to>
                <xdr:col>5</xdr:col>
                <xdr:colOff>257175</xdr:colOff>
                <xdr:row>8</xdr:row>
                <xdr:rowOff>9525</xdr:rowOff>
              </to>
            </anchor>
          </controlPr>
        </control>
      </mc:Choice>
    </mc:AlternateContent>
    <mc:AlternateContent xmlns:mc="http://schemas.openxmlformats.org/markup-compatibility/2006">
      <mc:Choice Requires="x14">
        <control shapeId="16386" r:id="rId11" name="Check Box 2">
          <controlPr defaultSize="0" autoFill="0" autoLine="0" autoPict="0">
            <anchor moveWithCells="1">
              <from>
                <xdr:col>5</xdr:col>
                <xdr:colOff>47625</xdr:colOff>
                <xdr:row>8</xdr:row>
                <xdr:rowOff>19050</xdr:rowOff>
              </from>
              <to>
                <xdr:col>5</xdr:col>
                <xdr:colOff>257175</xdr:colOff>
                <xdr:row>9</xdr:row>
                <xdr:rowOff>0</xdr:rowOff>
              </to>
            </anchor>
          </controlPr>
        </control>
      </mc:Choice>
    </mc:AlternateContent>
    <mc:AlternateContent xmlns:mc="http://schemas.openxmlformats.org/markup-compatibility/2006">
      <mc:Choice Requires="x14">
        <control shapeId="16387" r:id="rId12" name="Check Box 3">
          <controlPr defaultSize="0" autoFill="0" autoLine="0" autoPict="0">
            <anchor moveWithCells="1">
              <from>
                <xdr:col>5</xdr:col>
                <xdr:colOff>47625</xdr:colOff>
                <xdr:row>8</xdr:row>
                <xdr:rowOff>152400</xdr:rowOff>
              </from>
              <to>
                <xdr:col>5</xdr:col>
                <xdr:colOff>257175</xdr:colOff>
                <xdr:row>9</xdr:row>
                <xdr:rowOff>133350</xdr:rowOff>
              </to>
            </anchor>
          </controlPr>
        </control>
      </mc:Choice>
    </mc:AlternateContent>
    <mc:AlternateContent xmlns:mc="http://schemas.openxmlformats.org/markup-compatibility/2006">
      <mc:Choice Requires="x14">
        <control shapeId="16388" r:id="rId13" name="Check Box 4">
          <controlPr defaultSize="0" autoFill="0" autoLine="0" autoPict="0">
            <anchor moveWithCells="1">
              <from>
                <xdr:col>5</xdr:col>
                <xdr:colOff>47625</xdr:colOff>
                <xdr:row>9</xdr:row>
                <xdr:rowOff>152400</xdr:rowOff>
              </from>
              <to>
                <xdr:col>5</xdr:col>
                <xdr:colOff>257175</xdr:colOff>
                <xdr:row>10</xdr:row>
                <xdr:rowOff>133350</xdr:rowOff>
              </to>
            </anchor>
          </controlPr>
        </control>
      </mc:Choice>
    </mc:AlternateContent>
    <mc:AlternateContent xmlns:mc="http://schemas.openxmlformats.org/markup-compatibility/2006">
      <mc:Choice Requires="x14">
        <control shapeId="16389" r:id="rId14" name="Check Box 5">
          <controlPr defaultSize="0" autoFill="0" autoLine="0" autoPict="0">
            <anchor moveWithCells="1">
              <from>
                <xdr:col>5</xdr:col>
                <xdr:colOff>47625</xdr:colOff>
                <xdr:row>10</xdr:row>
                <xdr:rowOff>152400</xdr:rowOff>
              </from>
              <to>
                <xdr:col>5</xdr:col>
                <xdr:colOff>257175</xdr:colOff>
                <xdr:row>11</xdr:row>
                <xdr:rowOff>133350</xdr:rowOff>
              </to>
            </anchor>
          </controlPr>
        </control>
      </mc:Choice>
    </mc:AlternateContent>
    <mc:AlternateContent xmlns:mc="http://schemas.openxmlformats.org/markup-compatibility/2006">
      <mc:Choice Requires="x14">
        <control shapeId="16390" r:id="rId15" name="Check Box 6">
          <controlPr defaultSize="0" autoFill="0" autoLine="0" autoPict="0">
            <anchor moveWithCells="1">
              <from>
                <xdr:col>5</xdr:col>
                <xdr:colOff>47625</xdr:colOff>
                <xdr:row>11</xdr:row>
                <xdr:rowOff>152400</xdr:rowOff>
              </from>
              <to>
                <xdr:col>5</xdr:col>
                <xdr:colOff>257175</xdr:colOff>
                <xdr:row>12</xdr:row>
                <xdr:rowOff>133350</xdr:rowOff>
              </to>
            </anchor>
          </controlPr>
        </control>
      </mc:Choice>
    </mc:AlternateContent>
    <mc:AlternateContent xmlns:mc="http://schemas.openxmlformats.org/markup-compatibility/2006">
      <mc:Choice Requires="x14">
        <control shapeId="16391" r:id="rId16" name="Check Box 7">
          <controlPr defaultSize="0" autoFill="0" autoLine="0" autoPict="0">
            <anchor moveWithCells="1">
              <from>
                <xdr:col>7</xdr:col>
                <xdr:colOff>323850</xdr:colOff>
                <xdr:row>7</xdr:row>
                <xdr:rowOff>19050</xdr:rowOff>
              </from>
              <to>
                <xdr:col>7</xdr:col>
                <xdr:colOff>533400</xdr:colOff>
                <xdr:row>8</xdr:row>
                <xdr:rowOff>0</xdr:rowOff>
              </to>
            </anchor>
          </controlPr>
        </control>
      </mc:Choice>
    </mc:AlternateContent>
    <mc:AlternateContent xmlns:mc="http://schemas.openxmlformats.org/markup-compatibility/2006">
      <mc:Choice Requires="x14">
        <control shapeId="16392" r:id="rId17" name="Check Box 8">
          <controlPr defaultSize="0" autoFill="0" autoLine="0" autoPict="0">
            <anchor moveWithCells="1">
              <from>
                <xdr:col>7</xdr:col>
                <xdr:colOff>323850</xdr:colOff>
                <xdr:row>8</xdr:row>
                <xdr:rowOff>19050</xdr:rowOff>
              </from>
              <to>
                <xdr:col>7</xdr:col>
                <xdr:colOff>533400</xdr:colOff>
                <xdr:row>9</xdr:row>
                <xdr:rowOff>0</xdr:rowOff>
              </to>
            </anchor>
          </controlPr>
        </control>
      </mc:Choice>
    </mc:AlternateContent>
    <mc:AlternateContent xmlns:mc="http://schemas.openxmlformats.org/markup-compatibility/2006">
      <mc:Choice Requires="x14">
        <control shapeId="16393" r:id="rId18" name="Check Box 9">
          <controlPr defaultSize="0" autoFill="0" autoLine="0" autoPict="0">
            <anchor moveWithCells="1">
              <from>
                <xdr:col>7</xdr:col>
                <xdr:colOff>323850</xdr:colOff>
                <xdr:row>8</xdr:row>
                <xdr:rowOff>161925</xdr:rowOff>
              </from>
              <to>
                <xdr:col>7</xdr:col>
                <xdr:colOff>533400</xdr:colOff>
                <xdr:row>9</xdr:row>
                <xdr:rowOff>133350</xdr:rowOff>
              </to>
            </anchor>
          </controlPr>
        </control>
      </mc:Choice>
    </mc:AlternateContent>
    <mc:AlternateContent xmlns:mc="http://schemas.openxmlformats.org/markup-compatibility/2006">
      <mc:Choice Requires="x14">
        <control shapeId="16394" r:id="rId19" name="Check Box 10">
          <controlPr defaultSize="0" autoFill="0" autoLine="0" autoPict="0">
            <anchor moveWithCells="1">
              <from>
                <xdr:col>7</xdr:col>
                <xdr:colOff>323850</xdr:colOff>
                <xdr:row>9</xdr:row>
                <xdr:rowOff>152400</xdr:rowOff>
              </from>
              <to>
                <xdr:col>7</xdr:col>
                <xdr:colOff>533400</xdr:colOff>
                <xdr:row>10</xdr:row>
                <xdr:rowOff>133350</xdr:rowOff>
              </to>
            </anchor>
          </controlPr>
        </control>
      </mc:Choice>
    </mc:AlternateContent>
    <mc:AlternateContent xmlns:mc="http://schemas.openxmlformats.org/markup-compatibility/2006">
      <mc:Choice Requires="x14">
        <control shapeId="16395" r:id="rId20" name="Check Box 11">
          <controlPr defaultSize="0" autoFill="0" autoLine="0" autoPict="0">
            <anchor moveWithCells="1">
              <from>
                <xdr:col>7</xdr:col>
                <xdr:colOff>323850</xdr:colOff>
                <xdr:row>10</xdr:row>
                <xdr:rowOff>152400</xdr:rowOff>
              </from>
              <to>
                <xdr:col>7</xdr:col>
                <xdr:colOff>533400</xdr:colOff>
                <xdr:row>11</xdr:row>
                <xdr:rowOff>133350</xdr:rowOff>
              </to>
            </anchor>
          </controlPr>
        </control>
      </mc:Choice>
    </mc:AlternateContent>
    <mc:AlternateContent xmlns:mc="http://schemas.openxmlformats.org/markup-compatibility/2006">
      <mc:Choice Requires="x14">
        <control shapeId="16396" r:id="rId21" name="Check Box 12">
          <controlPr defaultSize="0" autoFill="0" autoLine="0" autoPict="0">
            <anchor moveWithCells="1">
              <from>
                <xdr:col>7</xdr:col>
                <xdr:colOff>323850</xdr:colOff>
                <xdr:row>12</xdr:row>
                <xdr:rowOff>9525</xdr:rowOff>
              </from>
              <to>
                <xdr:col>7</xdr:col>
                <xdr:colOff>533400</xdr:colOff>
                <xdr:row>13</xdr:row>
                <xdr:rowOff>0</xdr:rowOff>
              </to>
            </anchor>
          </controlPr>
        </control>
      </mc:Choice>
    </mc:AlternateContent>
    <mc:AlternateContent xmlns:mc="http://schemas.openxmlformats.org/markup-compatibility/2006">
      <mc:Choice Requires="x14">
        <control shapeId="16397" r:id="rId22" name="Check Box 13">
          <controlPr defaultSize="0" autoFill="0" autoLine="0" autoPict="0">
            <anchor moveWithCells="1">
              <from>
                <xdr:col>9</xdr:col>
                <xdr:colOff>76200</xdr:colOff>
                <xdr:row>7</xdr:row>
                <xdr:rowOff>9525</xdr:rowOff>
              </from>
              <to>
                <xdr:col>9</xdr:col>
                <xdr:colOff>285750</xdr:colOff>
                <xdr:row>8</xdr:row>
                <xdr:rowOff>0</xdr:rowOff>
              </to>
            </anchor>
          </controlPr>
        </control>
      </mc:Choice>
    </mc:AlternateContent>
    <mc:AlternateContent xmlns:mc="http://schemas.openxmlformats.org/markup-compatibility/2006">
      <mc:Choice Requires="x14">
        <control shapeId="16398" r:id="rId23" name="Check Box 14">
          <controlPr defaultSize="0" autoFill="0" autoLine="0" autoPict="0">
            <anchor moveWithCells="1">
              <from>
                <xdr:col>9</xdr:col>
                <xdr:colOff>76200</xdr:colOff>
                <xdr:row>8</xdr:row>
                <xdr:rowOff>19050</xdr:rowOff>
              </from>
              <to>
                <xdr:col>9</xdr:col>
                <xdr:colOff>285750</xdr:colOff>
                <xdr:row>9</xdr:row>
                <xdr:rowOff>0</xdr:rowOff>
              </to>
            </anchor>
          </controlPr>
        </control>
      </mc:Choice>
    </mc:AlternateContent>
    <mc:AlternateContent xmlns:mc="http://schemas.openxmlformats.org/markup-compatibility/2006">
      <mc:Choice Requires="x14">
        <control shapeId="16399" r:id="rId24" name="Check Box 15">
          <controlPr defaultSize="0" autoFill="0" autoLine="0" autoPict="0">
            <anchor moveWithCells="1">
              <from>
                <xdr:col>9</xdr:col>
                <xdr:colOff>76200</xdr:colOff>
                <xdr:row>9</xdr:row>
                <xdr:rowOff>19050</xdr:rowOff>
              </from>
              <to>
                <xdr:col>9</xdr:col>
                <xdr:colOff>285750</xdr:colOff>
                <xdr:row>10</xdr:row>
                <xdr:rowOff>0</xdr:rowOff>
              </to>
            </anchor>
          </controlPr>
        </control>
      </mc:Choice>
    </mc:AlternateContent>
    <mc:AlternateContent xmlns:mc="http://schemas.openxmlformats.org/markup-compatibility/2006">
      <mc:Choice Requires="x14">
        <control shapeId="16400" r:id="rId25" name="Check Box 16">
          <controlPr defaultSize="0" autoFill="0" autoLine="0" autoPict="0">
            <anchor moveWithCells="1">
              <from>
                <xdr:col>9</xdr:col>
                <xdr:colOff>76200</xdr:colOff>
                <xdr:row>10</xdr:row>
                <xdr:rowOff>19050</xdr:rowOff>
              </from>
              <to>
                <xdr:col>9</xdr:col>
                <xdr:colOff>285750</xdr:colOff>
                <xdr:row>11</xdr:row>
                <xdr:rowOff>0</xdr:rowOff>
              </to>
            </anchor>
          </controlPr>
        </control>
      </mc:Choice>
    </mc:AlternateContent>
    <mc:AlternateContent xmlns:mc="http://schemas.openxmlformats.org/markup-compatibility/2006">
      <mc:Choice Requires="x14">
        <control shapeId="16401" r:id="rId26" name="Check Box 17">
          <controlPr defaultSize="0" autoFill="0" autoLine="0" autoPict="0">
            <anchor moveWithCells="1">
              <from>
                <xdr:col>9</xdr:col>
                <xdr:colOff>76200</xdr:colOff>
                <xdr:row>11</xdr:row>
                <xdr:rowOff>9525</xdr:rowOff>
              </from>
              <to>
                <xdr:col>9</xdr:col>
                <xdr:colOff>285750</xdr:colOff>
                <xdr:row>11</xdr:row>
                <xdr:rowOff>161925</xdr:rowOff>
              </to>
            </anchor>
          </controlPr>
        </control>
      </mc:Choice>
    </mc:AlternateContent>
    <mc:AlternateContent xmlns:mc="http://schemas.openxmlformats.org/markup-compatibility/2006">
      <mc:Choice Requires="x14">
        <control shapeId="16402" r:id="rId27" name="Check Box 18">
          <controlPr defaultSize="0" autoFill="0" autoLine="0" autoPict="0">
            <anchor moveWithCells="1">
              <from>
                <xdr:col>9</xdr:col>
                <xdr:colOff>76200</xdr:colOff>
                <xdr:row>12</xdr:row>
                <xdr:rowOff>0</xdr:rowOff>
              </from>
              <to>
                <xdr:col>9</xdr:col>
                <xdr:colOff>285750</xdr:colOff>
                <xdr:row>12</xdr:row>
                <xdr:rowOff>161925</xdr:rowOff>
              </to>
            </anchor>
          </controlPr>
        </control>
      </mc:Choice>
    </mc:AlternateContent>
    <mc:AlternateContent xmlns:mc="http://schemas.openxmlformats.org/markup-compatibility/2006">
      <mc:Choice Requires="x14">
        <control shapeId="16406" r:id="rId28" name="Option Button 22">
          <controlPr defaultSize="0" autoFill="0" autoLine="0" autoPict="0">
            <anchor moveWithCells="1">
              <from>
                <xdr:col>6</xdr:col>
                <xdr:colOff>571500</xdr:colOff>
                <xdr:row>103</xdr:row>
                <xdr:rowOff>152400</xdr:rowOff>
              </from>
              <to>
                <xdr:col>6</xdr:col>
                <xdr:colOff>800100</xdr:colOff>
                <xdr:row>105</xdr:row>
                <xdr:rowOff>9525</xdr:rowOff>
              </to>
            </anchor>
          </controlPr>
        </control>
      </mc:Choice>
    </mc:AlternateContent>
    <mc:AlternateContent xmlns:mc="http://schemas.openxmlformats.org/markup-compatibility/2006">
      <mc:Choice Requires="x14">
        <control shapeId="16407" r:id="rId29" name="Option Button 23">
          <controlPr defaultSize="0" autoFill="0" autoLine="0" autoPict="0">
            <anchor moveWithCells="1">
              <from>
                <xdr:col>7</xdr:col>
                <xdr:colOff>514350</xdr:colOff>
                <xdr:row>104</xdr:row>
                <xdr:rowOff>0</xdr:rowOff>
              </from>
              <to>
                <xdr:col>7</xdr:col>
                <xdr:colOff>742950</xdr:colOff>
                <xdr:row>105</xdr:row>
                <xdr:rowOff>9525</xdr:rowOff>
              </to>
            </anchor>
          </controlPr>
        </control>
      </mc:Choice>
    </mc:AlternateContent>
    <mc:AlternateContent xmlns:mc="http://schemas.openxmlformats.org/markup-compatibility/2006">
      <mc:Choice Requires="x14">
        <control shapeId="16408" r:id="rId30" name="Option Button 24">
          <controlPr defaultSize="0" autoFill="0" autoLine="0" autoPict="0">
            <anchor moveWithCells="1">
              <from>
                <xdr:col>8</xdr:col>
                <xdr:colOff>552450</xdr:colOff>
                <xdr:row>103</xdr:row>
                <xdr:rowOff>142875</xdr:rowOff>
              </from>
              <to>
                <xdr:col>8</xdr:col>
                <xdr:colOff>781050</xdr:colOff>
                <xdr:row>105</xdr:row>
                <xdr:rowOff>9525</xdr:rowOff>
              </to>
            </anchor>
          </controlPr>
        </control>
      </mc:Choice>
    </mc:AlternateContent>
    <mc:AlternateContent xmlns:mc="http://schemas.openxmlformats.org/markup-compatibility/2006">
      <mc:Choice Requires="x14">
        <control shapeId="16409" r:id="rId31" name="Group Box 25">
          <controlPr defaultSize="0" print="0" autoFill="0" autoPict="0">
            <anchor moveWithCells="1">
              <from>
                <xdr:col>5</xdr:col>
                <xdr:colOff>857250</xdr:colOff>
                <xdr:row>103</xdr:row>
                <xdr:rowOff>123825</xdr:rowOff>
              </from>
              <to>
                <xdr:col>8</xdr:col>
                <xdr:colOff>790575</xdr:colOff>
                <xdr:row>105</xdr:row>
                <xdr:rowOff>76200</xdr:rowOff>
              </to>
            </anchor>
          </controlPr>
        </control>
      </mc:Choice>
    </mc:AlternateContent>
    <mc:AlternateContent xmlns:mc="http://schemas.openxmlformats.org/markup-compatibility/2006">
      <mc:Choice Requires="x14">
        <control shapeId="16410" r:id="rId32" name="Option Button 26">
          <controlPr defaultSize="0" autoFill="0" autoLine="0" autoPict="0">
            <anchor moveWithCells="1">
              <from>
                <xdr:col>6</xdr:col>
                <xdr:colOff>676275</xdr:colOff>
                <xdr:row>106</xdr:row>
                <xdr:rowOff>0</xdr:rowOff>
              </from>
              <to>
                <xdr:col>6</xdr:col>
                <xdr:colOff>904875</xdr:colOff>
                <xdr:row>107</xdr:row>
                <xdr:rowOff>9525</xdr:rowOff>
              </to>
            </anchor>
          </controlPr>
        </control>
      </mc:Choice>
    </mc:AlternateContent>
    <mc:AlternateContent xmlns:mc="http://schemas.openxmlformats.org/markup-compatibility/2006">
      <mc:Choice Requires="x14">
        <control shapeId="16411" r:id="rId33" name="Option Button 27">
          <controlPr defaultSize="0" autoFill="0" autoLine="0" autoPict="0">
            <anchor moveWithCells="1">
              <from>
                <xdr:col>7</xdr:col>
                <xdr:colOff>590550</xdr:colOff>
                <xdr:row>105</xdr:row>
                <xdr:rowOff>76200</xdr:rowOff>
              </from>
              <to>
                <xdr:col>7</xdr:col>
                <xdr:colOff>819150</xdr:colOff>
                <xdr:row>107</xdr:row>
                <xdr:rowOff>0</xdr:rowOff>
              </to>
            </anchor>
          </controlPr>
        </control>
      </mc:Choice>
    </mc:AlternateContent>
    <mc:AlternateContent xmlns:mc="http://schemas.openxmlformats.org/markup-compatibility/2006">
      <mc:Choice Requires="x14">
        <control shapeId="16412" r:id="rId34" name="Option Button 28">
          <controlPr defaultSize="0" autoFill="0" autoLine="0" autoPict="0">
            <anchor moveWithCells="1">
              <from>
                <xdr:col>8</xdr:col>
                <xdr:colOff>552450</xdr:colOff>
                <xdr:row>105</xdr:row>
                <xdr:rowOff>76200</xdr:rowOff>
              </from>
              <to>
                <xdr:col>8</xdr:col>
                <xdr:colOff>781050</xdr:colOff>
                <xdr:row>107</xdr:row>
                <xdr:rowOff>0</xdr:rowOff>
              </to>
            </anchor>
          </controlPr>
        </control>
      </mc:Choice>
    </mc:AlternateContent>
    <mc:AlternateContent xmlns:mc="http://schemas.openxmlformats.org/markup-compatibility/2006">
      <mc:Choice Requires="x14">
        <control shapeId="16413" r:id="rId35" name="Group Box 29">
          <controlPr defaultSize="0" print="0" autoFill="0" autoPict="0">
            <anchor moveWithCells="1">
              <from>
                <xdr:col>5</xdr:col>
                <xdr:colOff>857250</xdr:colOff>
                <xdr:row>105</xdr:row>
                <xdr:rowOff>57150</xdr:rowOff>
              </from>
              <to>
                <xdr:col>8</xdr:col>
                <xdr:colOff>790575</xdr:colOff>
                <xdr:row>107</xdr:row>
                <xdr:rowOff>47625</xdr:rowOff>
              </to>
            </anchor>
          </controlPr>
        </control>
      </mc:Choice>
    </mc:AlternateContent>
    <mc:AlternateContent xmlns:mc="http://schemas.openxmlformats.org/markup-compatibility/2006">
      <mc:Choice Requires="x14">
        <control shapeId="16414" r:id="rId36" name="Option Button 30">
          <controlPr defaultSize="0" autoFill="0" autoLine="0" autoPict="0">
            <anchor moveWithCells="1">
              <from>
                <xdr:col>6</xdr:col>
                <xdr:colOff>552450</xdr:colOff>
                <xdr:row>108</xdr:row>
                <xdr:rowOff>9525</xdr:rowOff>
              </from>
              <to>
                <xdr:col>6</xdr:col>
                <xdr:colOff>781050</xdr:colOff>
                <xdr:row>109</xdr:row>
                <xdr:rowOff>19050</xdr:rowOff>
              </to>
            </anchor>
          </controlPr>
        </control>
      </mc:Choice>
    </mc:AlternateContent>
    <mc:AlternateContent xmlns:mc="http://schemas.openxmlformats.org/markup-compatibility/2006">
      <mc:Choice Requires="x14">
        <control shapeId="16415" r:id="rId37" name="Option Button 31">
          <controlPr defaultSize="0" autoFill="0" autoLine="0" autoPict="0">
            <anchor moveWithCells="1">
              <from>
                <xdr:col>7</xdr:col>
                <xdr:colOff>495300</xdr:colOff>
                <xdr:row>108</xdr:row>
                <xdr:rowOff>19050</xdr:rowOff>
              </from>
              <to>
                <xdr:col>7</xdr:col>
                <xdr:colOff>723900</xdr:colOff>
                <xdr:row>109</xdr:row>
                <xdr:rowOff>28575</xdr:rowOff>
              </to>
            </anchor>
          </controlPr>
        </control>
      </mc:Choice>
    </mc:AlternateContent>
    <mc:AlternateContent xmlns:mc="http://schemas.openxmlformats.org/markup-compatibility/2006">
      <mc:Choice Requires="x14">
        <control shapeId="16416" r:id="rId38" name="Option Button 32">
          <controlPr defaultSize="0" autoFill="0" autoLine="0" autoPict="0">
            <anchor moveWithCells="1">
              <from>
                <xdr:col>8</xdr:col>
                <xdr:colOff>714375</xdr:colOff>
                <xdr:row>107</xdr:row>
                <xdr:rowOff>66675</xdr:rowOff>
              </from>
              <to>
                <xdr:col>9</xdr:col>
                <xdr:colOff>114300</xdr:colOff>
                <xdr:row>108</xdr:row>
                <xdr:rowOff>142875</xdr:rowOff>
              </to>
            </anchor>
          </controlPr>
        </control>
      </mc:Choice>
    </mc:AlternateContent>
    <mc:AlternateContent xmlns:mc="http://schemas.openxmlformats.org/markup-compatibility/2006">
      <mc:Choice Requires="x14">
        <control shapeId="16417" r:id="rId39" name="Group Box 33">
          <controlPr defaultSize="0" print="0" autoFill="0" autoPict="0">
            <anchor moveWithCells="1">
              <from>
                <xdr:col>5</xdr:col>
                <xdr:colOff>838200</xdr:colOff>
                <xdr:row>107</xdr:row>
                <xdr:rowOff>66675</xdr:rowOff>
              </from>
              <to>
                <xdr:col>8</xdr:col>
                <xdr:colOff>771525</xdr:colOff>
                <xdr:row>109</xdr:row>
                <xdr:rowOff>57150</xdr:rowOff>
              </to>
            </anchor>
          </controlPr>
        </control>
      </mc:Choice>
    </mc:AlternateContent>
    <mc:AlternateContent xmlns:mc="http://schemas.openxmlformats.org/markup-compatibility/2006">
      <mc:Choice Requires="x14">
        <control shapeId="16418" r:id="rId40" name="Option Button 34">
          <controlPr defaultSize="0" autoFill="0" autoLine="0" autoPict="0">
            <anchor moveWithCells="1">
              <from>
                <xdr:col>6</xdr:col>
                <xdr:colOff>571500</xdr:colOff>
                <xdr:row>110</xdr:row>
                <xdr:rowOff>0</xdr:rowOff>
              </from>
              <to>
                <xdr:col>6</xdr:col>
                <xdr:colOff>800100</xdr:colOff>
                <xdr:row>111</xdr:row>
                <xdr:rowOff>9525</xdr:rowOff>
              </to>
            </anchor>
          </controlPr>
        </control>
      </mc:Choice>
    </mc:AlternateContent>
    <mc:AlternateContent xmlns:mc="http://schemas.openxmlformats.org/markup-compatibility/2006">
      <mc:Choice Requires="x14">
        <control shapeId="16419" r:id="rId41" name="Option Button 35">
          <controlPr defaultSize="0" autoFill="0" autoLine="0" autoPict="0">
            <anchor moveWithCells="1">
              <from>
                <xdr:col>7</xdr:col>
                <xdr:colOff>495300</xdr:colOff>
                <xdr:row>110</xdr:row>
                <xdr:rowOff>28575</xdr:rowOff>
              </from>
              <to>
                <xdr:col>7</xdr:col>
                <xdr:colOff>723900</xdr:colOff>
                <xdr:row>111</xdr:row>
                <xdr:rowOff>38100</xdr:rowOff>
              </to>
            </anchor>
          </controlPr>
        </control>
      </mc:Choice>
    </mc:AlternateContent>
    <mc:AlternateContent xmlns:mc="http://schemas.openxmlformats.org/markup-compatibility/2006">
      <mc:Choice Requires="x14">
        <control shapeId="16420" r:id="rId42" name="Option Button 36">
          <controlPr defaultSize="0" autoFill="0" autoLine="0" autoPict="0">
            <anchor moveWithCells="1">
              <from>
                <xdr:col>8</xdr:col>
                <xdr:colOff>647700</xdr:colOff>
                <xdr:row>109</xdr:row>
                <xdr:rowOff>76200</xdr:rowOff>
              </from>
              <to>
                <xdr:col>9</xdr:col>
                <xdr:colOff>47625</xdr:colOff>
                <xdr:row>111</xdr:row>
                <xdr:rowOff>0</xdr:rowOff>
              </to>
            </anchor>
          </controlPr>
        </control>
      </mc:Choice>
    </mc:AlternateContent>
    <mc:AlternateContent xmlns:mc="http://schemas.openxmlformats.org/markup-compatibility/2006">
      <mc:Choice Requires="x14">
        <control shapeId="16421" r:id="rId43" name="Group Box 37">
          <controlPr defaultSize="0" print="0" autoFill="0" autoPict="0">
            <anchor moveWithCells="1">
              <from>
                <xdr:col>5</xdr:col>
                <xdr:colOff>838200</xdr:colOff>
                <xdr:row>109</xdr:row>
                <xdr:rowOff>76200</xdr:rowOff>
              </from>
              <to>
                <xdr:col>9</xdr:col>
                <xdr:colOff>523875</xdr:colOff>
                <xdr:row>111</xdr:row>
                <xdr:rowOff>85725</xdr:rowOff>
              </to>
            </anchor>
          </controlPr>
        </control>
      </mc:Choice>
    </mc:AlternateContent>
    <mc:AlternateContent xmlns:mc="http://schemas.openxmlformats.org/markup-compatibility/2006">
      <mc:Choice Requires="x14">
        <control shapeId="16422" r:id="rId44" name="Option Button 38">
          <controlPr defaultSize="0" autoFill="0" autoLine="0" autoPict="0">
            <anchor moveWithCells="1">
              <from>
                <xdr:col>9</xdr:col>
                <xdr:colOff>533400</xdr:colOff>
                <xdr:row>110</xdr:row>
                <xdr:rowOff>9525</xdr:rowOff>
              </from>
              <to>
                <xdr:col>9</xdr:col>
                <xdr:colOff>762000</xdr:colOff>
                <xdr:row>111</xdr:row>
                <xdr:rowOff>19050</xdr:rowOff>
              </to>
            </anchor>
          </controlPr>
        </control>
      </mc:Choice>
    </mc:AlternateContent>
  </control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B2:K109"/>
  <sheetViews>
    <sheetView topLeftCell="A67" workbookViewId="0">
      <selection activeCell="B87" sqref="B87:K87"/>
    </sheetView>
  </sheetViews>
  <sheetFormatPr baseColWidth="10" defaultRowHeight="12.75"/>
  <cols>
    <col min="1" max="1" width="11.42578125" style="63"/>
    <col min="2" max="2" width="33.28515625" style="63" customWidth="1"/>
    <col min="3" max="3" width="11.42578125" style="63"/>
    <col min="4" max="4" width="16" style="63" customWidth="1"/>
    <col min="5" max="5" width="14.42578125" style="63" customWidth="1"/>
    <col min="6" max="257" width="11.42578125" style="63"/>
    <col min="258" max="258" width="33.28515625" style="63" customWidth="1"/>
    <col min="259" max="259" width="11.42578125" style="63"/>
    <col min="260" max="260" width="16" style="63" customWidth="1"/>
    <col min="261" max="261" width="14.42578125" style="63" customWidth="1"/>
    <col min="262" max="513" width="11.42578125" style="63"/>
    <col min="514" max="514" width="33.28515625" style="63" customWidth="1"/>
    <col min="515" max="515" width="11.42578125" style="63"/>
    <col min="516" max="516" width="16" style="63" customWidth="1"/>
    <col min="517" max="517" width="14.42578125" style="63" customWidth="1"/>
    <col min="518" max="769" width="11.42578125" style="63"/>
    <col min="770" max="770" width="33.28515625" style="63" customWidth="1"/>
    <col min="771" max="771" width="11.42578125" style="63"/>
    <col min="772" max="772" width="16" style="63" customWidth="1"/>
    <col min="773" max="773" width="14.42578125" style="63" customWidth="1"/>
    <col min="774" max="1025" width="11.42578125" style="63"/>
    <col min="1026" max="1026" width="33.28515625" style="63" customWidth="1"/>
    <col min="1027" max="1027" width="11.42578125" style="63"/>
    <col min="1028" max="1028" width="16" style="63" customWidth="1"/>
    <col min="1029" max="1029" width="14.42578125" style="63" customWidth="1"/>
    <col min="1030" max="1281" width="11.42578125" style="63"/>
    <col min="1282" max="1282" width="33.28515625" style="63" customWidth="1"/>
    <col min="1283" max="1283" width="11.42578125" style="63"/>
    <col min="1284" max="1284" width="16" style="63" customWidth="1"/>
    <col min="1285" max="1285" width="14.42578125" style="63" customWidth="1"/>
    <col min="1286" max="1537" width="11.42578125" style="63"/>
    <col min="1538" max="1538" width="33.28515625" style="63" customWidth="1"/>
    <col min="1539" max="1539" width="11.42578125" style="63"/>
    <col min="1540" max="1540" width="16" style="63" customWidth="1"/>
    <col min="1541" max="1541" width="14.42578125" style="63" customWidth="1"/>
    <col min="1542" max="1793" width="11.42578125" style="63"/>
    <col min="1794" max="1794" width="33.28515625" style="63" customWidth="1"/>
    <col min="1795" max="1795" width="11.42578125" style="63"/>
    <col min="1796" max="1796" width="16" style="63" customWidth="1"/>
    <col min="1797" max="1797" width="14.42578125" style="63" customWidth="1"/>
    <col min="1798" max="2049" width="11.42578125" style="63"/>
    <col min="2050" max="2050" width="33.28515625" style="63" customWidth="1"/>
    <col min="2051" max="2051" width="11.42578125" style="63"/>
    <col min="2052" max="2052" width="16" style="63" customWidth="1"/>
    <col min="2053" max="2053" width="14.42578125" style="63" customWidth="1"/>
    <col min="2054" max="2305" width="11.42578125" style="63"/>
    <col min="2306" max="2306" width="33.28515625" style="63" customWidth="1"/>
    <col min="2307" max="2307" width="11.42578125" style="63"/>
    <col min="2308" max="2308" width="16" style="63" customWidth="1"/>
    <col min="2309" max="2309" width="14.42578125" style="63" customWidth="1"/>
    <col min="2310" max="2561" width="11.42578125" style="63"/>
    <col min="2562" max="2562" width="33.28515625" style="63" customWidth="1"/>
    <col min="2563" max="2563" width="11.42578125" style="63"/>
    <col min="2564" max="2564" width="16" style="63" customWidth="1"/>
    <col min="2565" max="2565" width="14.42578125" style="63" customWidth="1"/>
    <col min="2566" max="2817" width="11.42578125" style="63"/>
    <col min="2818" max="2818" width="33.28515625" style="63" customWidth="1"/>
    <col min="2819" max="2819" width="11.42578125" style="63"/>
    <col min="2820" max="2820" width="16" style="63" customWidth="1"/>
    <col min="2821" max="2821" width="14.42578125" style="63" customWidth="1"/>
    <col min="2822" max="3073" width="11.42578125" style="63"/>
    <col min="3074" max="3074" width="33.28515625" style="63" customWidth="1"/>
    <col min="3075" max="3075" width="11.42578125" style="63"/>
    <col min="3076" max="3076" width="16" style="63" customWidth="1"/>
    <col min="3077" max="3077" width="14.42578125" style="63" customWidth="1"/>
    <col min="3078" max="3329" width="11.42578125" style="63"/>
    <col min="3330" max="3330" width="33.28515625" style="63" customWidth="1"/>
    <col min="3331" max="3331" width="11.42578125" style="63"/>
    <col min="3332" max="3332" width="16" style="63" customWidth="1"/>
    <col min="3333" max="3333" width="14.42578125" style="63" customWidth="1"/>
    <col min="3334" max="3585" width="11.42578125" style="63"/>
    <col min="3586" max="3586" width="33.28515625" style="63" customWidth="1"/>
    <col min="3587" max="3587" width="11.42578125" style="63"/>
    <col min="3588" max="3588" width="16" style="63" customWidth="1"/>
    <col min="3589" max="3589" width="14.42578125" style="63" customWidth="1"/>
    <col min="3590" max="3841" width="11.42578125" style="63"/>
    <col min="3842" max="3842" width="33.28515625" style="63" customWidth="1"/>
    <col min="3843" max="3843" width="11.42578125" style="63"/>
    <col min="3844" max="3844" width="16" style="63" customWidth="1"/>
    <col min="3845" max="3845" width="14.42578125" style="63" customWidth="1"/>
    <col min="3846" max="4097" width="11.42578125" style="63"/>
    <col min="4098" max="4098" width="33.28515625" style="63" customWidth="1"/>
    <col min="4099" max="4099" width="11.42578125" style="63"/>
    <col min="4100" max="4100" width="16" style="63" customWidth="1"/>
    <col min="4101" max="4101" width="14.42578125" style="63" customWidth="1"/>
    <col min="4102" max="4353" width="11.42578125" style="63"/>
    <col min="4354" max="4354" width="33.28515625" style="63" customWidth="1"/>
    <col min="4355" max="4355" width="11.42578125" style="63"/>
    <col min="4356" max="4356" width="16" style="63" customWidth="1"/>
    <col min="4357" max="4357" width="14.42578125" style="63" customWidth="1"/>
    <col min="4358" max="4609" width="11.42578125" style="63"/>
    <col min="4610" max="4610" width="33.28515625" style="63" customWidth="1"/>
    <col min="4611" max="4611" width="11.42578125" style="63"/>
    <col min="4612" max="4612" width="16" style="63" customWidth="1"/>
    <col min="4613" max="4613" width="14.42578125" style="63" customWidth="1"/>
    <col min="4614" max="4865" width="11.42578125" style="63"/>
    <col min="4866" max="4866" width="33.28515625" style="63" customWidth="1"/>
    <col min="4867" max="4867" width="11.42578125" style="63"/>
    <col min="4868" max="4868" width="16" style="63" customWidth="1"/>
    <col min="4869" max="4869" width="14.42578125" style="63" customWidth="1"/>
    <col min="4870" max="5121" width="11.42578125" style="63"/>
    <col min="5122" max="5122" width="33.28515625" style="63" customWidth="1"/>
    <col min="5123" max="5123" width="11.42578125" style="63"/>
    <col min="5124" max="5124" width="16" style="63" customWidth="1"/>
    <col min="5125" max="5125" width="14.42578125" style="63" customWidth="1"/>
    <col min="5126" max="5377" width="11.42578125" style="63"/>
    <col min="5378" max="5378" width="33.28515625" style="63" customWidth="1"/>
    <col min="5379" max="5379" width="11.42578125" style="63"/>
    <col min="5380" max="5380" width="16" style="63" customWidth="1"/>
    <col min="5381" max="5381" width="14.42578125" style="63" customWidth="1"/>
    <col min="5382" max="5633" width="11.42578125" style="63"/>
    <col min="5634" max="5634" width="33.28515625" style="63" customWidth="1"/>
    <col min="5635" max="5635" width="11.42578125" style="63"/>
    <col min="5636" max="5636" width="16" style="63" customWidth="1"/>
    <col min="5637" max="5637" width="14.42578125" style="63" customWidth="1"/>
    <col min="5638" max="5889" width="11.42578125" style="63"/>
    <col min="5890" max="5890" width="33.28515625" style="63" customWidth="1"/>
    <col min="5891" max="5891" width="11.42578125" style="63"/>
    <col min="5892" max="5892" width="16" style="63" customWidth="1"/>
    <col min="5893" max="5893" width="14.42578125" style="63" customWidth="1"/>
    <col min="5894" max="6145" width="11.42578125" style="63"/>
    <col min="6146" max="6146" width="33.28515625" style="63" customWidth="1"/>
    <col min="6147" max="6147" width="11.42578125" style="63"/>
    <col min="6148" max="6148" width="16" style="63" customWidth="1"/>
    <col min="6149" max="6149" width="14.42578125" style="63" customWidth="1"/>
    <col min="6150" max="6401" width="11.42578125" style="63"/>
    <col min="6402" max="6402" width="33.28515625" style="63" customWidth="1"/>
    <col min="6403" max="6403" width="11.42578125" style="63"/>
    <col min="6404" max="6404" width="16" style="63" customWidth="1"/>
    <col min="6405" max="6405" width="14.42578125" style="63" customWidth="1"/>
    <col min="6406" max="6657" width="11.42578125" style="63"/>
    <col min="6658" max="6658" width="33.28515625" style="63" customWidth="1"/>
    <col min="6659" max="6659" width="11.42578125" style="63"/>
    <col min="6660" max="6660" width="16" style="63" customWidth="1"/>
    <col min="6661" max="6661" width="14.42578125" style="63" customWidth="1"/>
    <col min="6662" max="6913" width="11.42578125" style="63"/>
    <col min="6914" max="6914" width="33.28515625" style="63" customWidth="1"/>
    <col min="6915" max="6915" width="11.42578125" style="63"/>
    <col min="6916" max="6916" width="16" style="63" customWidth="1"/>
    <col min="6917" max="6917" width="14.42578125" style="63" customWidth="1"/>
    <col min="6918" max="7169" width="11.42578125" style="63"/>
    <col min="7170" max="7170" width="33.28515625" style="63" customWidth="1"/>
    <col min="7171" max="7171" width="11.42578125" style="63"/>
    <col min="7172" max="7172" width="16" style="63" customWidth="1"/>
    <col min="7173" max="7173" width="14.42578125" style="63" customWidth="1"/>
    <col min="7174" max="7425" width="11.42578125" style="63"/>
    <col min="7426" max="7426" width="33.28515625" style="63" customWidth="1"/>
    <col min="7427" max="7427" width="11.42578125" style="63"/>
    <col min="7428" max="7428" width="16" style="63" customWidth="1"/>
    <col min="7429" max="7429" width="14.42578125" style="63" customWidth="1"/>
    <col min="7430" max="7681" width="11.42578125" style="63"/>
    <col min="7682" max="7682" width="33.28515625" style="63" customWidth="1"/>
    <col min="7683" max="7683" width="11.42578125" style="63"/>
    <col min="7684" max="7684" width="16" style="63" customWidth="1"/>
    <col min="7685" max="7685" width="14.42578125" style="63" customWidth="1"/>
    <col min="7686" max="7937" width="11.42578125" style="63"/>
    <col min="7938" max="7938" width="33.28515625" style="63" customWidth="1"/>
    <col min="7939" max="7939" width="11.42578125" style="63"/>
    <col min="7940" max="7940" width="16" style="63" customWidth="1"/>
    <col min="7941" max="7941" width="14.42578125" style="63" customWidth="1"/>
    <col min="7942" max="8193" width="11.42578125" style="63"/>
    <col min="8194" max="8194" width="33.28515625" style="63" customWidth="1"/>
    <col min="8195" max="8195" width="11.42578125" style="63"/>
    <col min="8196" max="8196" width="16" style="63" customWidth="1"/>
    <col min="8197" max="8197" width="14.42578125" style="63" customWidth="1"/>
    <col min="8198" max="8449" width="11.42578125" style="63"/>
    <col min="8450" max="8450" width="33.28515625" style="63" customWidth="1"/>
    <col min="8451" max="8451" width="11.42578125" style="63"/>
    <col min="8452" max="8452" width="16" style="63" customWidth="1"/>
    <col min="8453" max="8453" width="14.42578125" style="63" customWidth="1"/>
    <col min="8454" max="8705" width="11.42578125" style="63"/>
    <col min="8706" max="8706" width="33.28515625" style="63" customWidth="1"/>
    <col min="8707" max="8707" width="11.42578125" style="63"/>
    <col min="8708" max="8708" width="16" style="63" customWidth="1"/>
    <col min="8709" max="8709" width="14.42578125" style="63" customWidth="1"/>
    <col min="8710" max="8961" width="11.42578125" style="63"/>
    <col min="8962" max="8962" width="33.28515625" style="63" customWidth="1"/>
    <col min="8963" max="8963" width="11.42578125" style="63"/>
    <col min="8964" max="8964" width="16" style="63" customWidth="1"/>
    <col min="8965" max="8965" width="14.42578125" style="63" customWidth="1"/>
    <col min="8966" max="9217" width="11.42578125" style="63"/>
    <col min="9218" max="9218" width="33.28515625" style="63" customWidth="1"/>
    <col min="9219" max="9219" width="11.42578125" style="63"/>
    <col min="9220" max="9220" width="16" style="63" customWidth="1"/>
    <col min="9221" max="9221" width="14.42578125" style="63" customWidth="1"/>
    <col min="9222" max="9473" width="11.42578125" style="63"/>
    <col min="9474" max="9474" width="33.28515625" style="63" customWidth="1"/>
    <col min="9475" max="9475" width="11.42578125" style="63"/>
    <col min="9476" max="9476" width="16" style="63" customWidth="1"/>
    <col min="9477" max="9477" width="14.42578125" style="63" customWidth="1"/>
    <col min="9478" max="9729" width="11.42578125" style="63"/>
    <col min="9730" max="9730" width="33.28515625" style="63" customWidth="1"/>
    <col min="9731" max="9731" width="11.42578125" style="63"/>
    <col min="9732" max="9732" width="16" style="63" customWidth="1"/>
    <col min="9733" max="9733" width="14.42578125" style="63" customWidth="1"/>
    <col min="9734" max="9985" width="11.42578125" style="63"/>
    <col min="9986" max="9986" width="33.28515625" style="63" customWidth="1"/>
    <col min="9987" max="9987" width="11.42578125" style="63"/>
    <col min="9988" max="9988" width="16" style="63" customWidth="1"/>
    <col min="9989" max="9989" width="14.42578125" style="63" customWidth="1"/>
    <col min="9990" max="10241" width="11.42578125" style="63"/>
    <col min="10242" max="10242" width="33.28515625" style="63" customWidth="1"/>
    <col min="10243" max="10243" width="11.42578125" style="63"/>
    <col min="10244" max="10244" width="16" style="63" customWidth="1"/>
    <col min="10245" max="10245" width="14.42578125" style="63" customWidth="1"/>
    <col min="10246" max="10497" width="11.42578125" style="63"/>
    <col min="10498" max="10498" width="33.28515625" style="63" customWidth="1"/>
    <col min="10499" max="10499" width="11.42578125" style="63"/>
    <col min="10500" max="10500" width="16" style="63" customWidth="1"/>
    <col min="10501" max="10501" width="14.42578125" style="63" customWidth="1"/>
    <col min="10502" max="10753" width="11.42578125" style="63"/>
    <col min="10754" max="10754" width="33.28515625" style="63" customWidth="1"/>
    <col min="10755" max="10755" width="11.42578125" style="63"/>
    <col min="10756" max="10756" width="16" style="63" customWidth="1"/>
    <col min="10757" max="10757" width="14.42578125" style="63" customWidth="1"/>
    <col min="10758" max="11009" width="11.42578125" style="63"/>
    <col min="11010" max="11010" width="33.28515625" style="63" customWidth="1"/>
    <col min="11011" max="11011" width="11.42578125" style="63"/>
    <col min="11012" max="11012" width="16" style="63" customWidth="1"/>
    <col min="11013" max="11013" width="14.42578125" style="63" customWidth="1"/>
    <col min="11014" max="11265" width="11.42578125" style="63"/>
    <col min="11266" max="11266" width="33.28515625" style="63" customWidth="1"/>
    <col min="11267" max="11267" width="11.42578125" style="63"/>
    <col min="11268" max="11268" width="16" style="63" customWidth="1"/>
    <col min="11269" max="11269" width="14.42578125" style="63" customWidth="1"/>
    <col min="11270" max="11521" width="11.42578125" style="63"/>
    <col min="11522" max="11522" width="33.28515625" style="63" customWidth="1"/>
    <col min="11523" max="11523" width="11.42578125" style="63"/>
    <col min="11524" max="11524" width="16" style="63" customWidth="1"/>
    <col min="11525" max="11525" width="14.42578125" style="63" customWidth="1"/>
    <col min="11526" max="11777" width="11.42578125" style="63"/>
    <col min="11778" max="11778" width="33.28515625" style="63" customWidth="1"/>
    <col min="11779" max="11779" width="11.42578125" style="63"/>
    <col min="11780" max="11780" width="16" style="63" customWidth="1"/>
    <col min="11781" max="11781" width="14.42578125" style="63" customWidth="1"/>
    <col min="11782" max="12033" width="11.42578125" style="63"/>
    <col min="12034" max="12034" width="33.28515625" style="63" customWidth="1"/>
    <col min="12035" max="12035" width="11.42578125" style="63"/>
    <col min="12036" max="12036" width="16" style="63" customWidth="1"/>
    <col min="12037" max="12037" width="14.42578125" style="63" customWidth="1"/>
    <col min="12038" max="12289" width="11.42578125" style="63"/>
    <col min="12290" max="12290" width="33.28515625" style="63" customWidth="1"/>
    <col min="12291" max="12291" width="11.42578125" style="63"/>
    <col min="12292" max="12292" width="16" style="63" customWidth="1"/>
    <col min="12293" max="12293" width="14.42578125" style="63" customWidth="1"/>
    <col min="12294" max="12545" width="11.42578125" style="63"/>
    <col min="12546" max="12546" width="33.28515625" style="63" customWidth="1"/>
    <col min="12547" max="12547" width="11.42578125" style="63"/>
    <col min="12548" max="12548" width="16" style="63" customWidth="1"/>
    <col min="12549" max="12549" width="14.42578125" style="63" customWidth="1"/>
    <col min="12550" max="12801" width="11.42578125" style="63"/>
    <col min="12802" max="12802" width="33.28515625" style="63" customWidth="1"/>
    <col min="12803" max="12803" width="11.42578125" style="63"/>
    <col min="12804" max="12804" width="16" style="63" customWidth="1"/>
    <col min="12805" max="12805" width="14.42578125" style="63" customWidth="1"/>
    <col min="12806" max="13057" width="11.42578125" style="63"/>
    <col min="13058" max="13058" width="33.28515625" style="63" customWidth="1"/>
    <col min="13059" max="13059" width="11.42578125" style="63"/>
    <col min="13060" max="13060" width="16" style="63" customWidth="1"/>
    <col min="13061" max="13061" width="14.42578125" style="63" customWidth="1"/>
    <col min="13062" max="13313" width="11.42578125" style="63"/>
    <col min="13314" max="13314" width="33.28515625" style="63" customWidth="1"/>
    <col min="13315" max="13315" width="11.42578125" style="63"/>
    <col min="13316" max="13316" width="16" style="63" customWidth="1"/>
    <col min="13317" max="13317" width="14.42578125" style="63" customWidth="1"/>
    <col min="13318" max="13569" width="11.42578125" style="63"/>
    <col min="13570" max="13570" width="33.28515625" style="63" customWidth="1"/>
    <col min="13571" max="13571" width="11.42578125" style="63"/>
    <col min="13572" max="13572" width="16" style="63" customWidth="1"/>
    <col min="13573" max="13573" width="14.42578125" style="63" customWidth="1"/>
    <col min="13574" max="13825" width="11.42578125" style="63"/>
    <col min="13826" max="13826" width="33.28515625" style="63" customWidth="1"/>
    <col min="13827" max="13827" width="11.42578125" style="63"/>
    <col min="13828" max="13828" width="16" style="63" customWidth="1"/>
    <col min="13829" max="13829" width="14.42578125" style="63" customWidth="1"/>
    <col min="13830" max="14081" width="11.42578125" style="63"/>
    <col min="14082" max="14082" width="33.28515625" style="63" customWidth="1"/>
    <col min="14083" max="14083" width="11.42578125" style="63"/>
    <col min="14084" max="14084" width="16" style="63" customWidth="1"/>
    <col min="14085" max="14085" width="14.42578125" style="63" customWidth="1"/>
    <col min="14086" max="14337" width="11.42578125" style="63"/>
    <col min="14338" max="14338" width="33.28515625" style="63" customWidth="1"/>
    <col min="14339" max="14339" width="11.42578125" style="63"/>
    <col min="14340" max="14340" width="16" style="63" customWidth="1"/>
    <col min="14341" max="14341" width="14.42578125" style="63" customWidth="1"/>
    <col min="14342" max="14593" width="11.42578125" style="63"/>
    <col min="14594" max="14594" width="33.28515625" style="63" customWidth="1"/>
    <col min="14595" max="14595" width="11.42578125" style="63"/>
    <col min="14596" max="14596" width="16" style="63" customWidth="1"/>
    <col min="14597" max="14597" width="14.42578125" style="63" customWidth="1"/>
    <col min="14598" max="14849" width="11.42578125" style="63"/>
    <col min="14850" max="14850" width="33.28515625" style="63" customWidth="1"/>
    <col min="14851" max="14851" width="11.42578125" style="63"/>
    <col min="14852" max="14852" width="16" style="63" customWidth="1"/>
    <col min="14853" max="14853" width="14.42578125" style="63" customWidth="1"/>
    <col min="14854" max="15105" width="11.42578125" style="63"/>
    <col min="15106" max="15106" width="33.28515625" style="63" customWidth="1"/>
    <col min="15107" max="15107" width="11.42578125" style="63"/>
    <col min="15108" max="15108" width="16" style="63" customWidth="1"/>
    <col min="15109" max="15109" width="14.42578125" style="63" customWidth="1"/>
    <col min="15110" max="15361" width="11.42578125" style="63"/>
    <col min="15362" max="15362" width="33.28515625" style="63" customWidth="1"/>
    <col min="15363" max="15363" width="11.42578125" style="63"/>
    <col min="15364" max="15364" width="16" style="63" customWidth="1"/>
    <col min="15365" max="15365" width="14.42578125" style="63" customWidth="1"/>
    <col min="15366" max="15617" width="11.42578125" style="63"/>
    <col min="15618" max="15618" width="33.28515625" style="63" customWidth="1"/>
    <col min="15619" max="15619" width="11.42578125" style="63"/>
    <col min="15620" max="15620" width="16" style="63" customWidth="1"/>
    <col min="15621" max="15621" width="14.42578125" style="63" customWidth="1"/>
    <col min="15622" max="15873" width="11.42578125" style="63"/>
    <col min="15874" max="15874" width="33.28515625" style="63" customWidth="1"/>
    <col min="15875" max="15875" width="11.42578125" style="63"/>
    <col min="15876" max="15876" width="16" style="63" customWidth="1"/>
    <col min="15877" max="15877" width="14.42578125" style="63" customWidth="1"/>
    <col min="15878" max="16129" width="11.42578125" style="63"/>
    <col min="16130" max="16130" width="33.28515625" style="63" customWidth="1"/>
    <col min="16131" max="16131" width="11.42578125" style="63"/>
    <col min="16132" max="16132" width="16" style="63" customWidth="1"/>
    <col min="16133" max="16133" width="14.42578125" style="63" customWidth="1"/>
    <col min="16134" max="16384" width="11.42578125" style="63"/>
  </cols>
  <sheetData>
    <row r="2" spans="2:11" ht="19.5">
      <c r="B2" s="100" t="s">
        <v>173</v>
      </c>
    </row>
    <row r="4" spans="2:11">
      <c r="B4" s="64" t="s">
        <v>174</v>
      </c>
    </row>
    <row r="5" spans="2:11" ht="7.5" customHeight="1">
      <c r="B5" s="65"/>
    </row>
    <row r="6" spans="2:11" ht="49.5" customHeight="1">
      <c r="B6" s="2231" t="s">
        <v>175</v>
      </c>
      <c r="C6" s="2231"/>
      <c r="D6" s="2231"/>
      <c r="E6" s="2231"/>
      <c r="F6" s="2231"/>
      <c r="G6" s="2231"/>
      <c r="H6" s="2231"/>
      <c r="I6" s="2231"/>
      <c r="J6" s="2231"/>
      <c r="K6" s="2231"/>
    </row>
    <row r="9" spans="2:11" ht="20.25" customHeight="1">
      <c r="B9" s="2233" t="s">
        <v>176</v>
      </c>
      <c r="C9" s="2234"/>
      <c r="D9" s="2234"/>
      <c r="E9" s="2234"/>
      <c r="F9" s="2234"/>
      <c r="G9" s="2234"/>
      <c r="H9" s="2235"/>
    </row>
    <row r="10" spans="2:11">
      <c r="B10" s="65"/>
    </row>
    <row r="11" spans="2:11" s="68" customFormat="1" ht="25.5">
      <c r="B11" s="66"/>
      <c r="C11" s="67" t="s">
        <v>177</v>
      </c>
      <c r="D11" s="67" t="s">
        <v>178</v>
      </c>
      <c r="E11" s="67" t="s">
        <v>179</v>
      </c>
      <c r="F11" s="67" t="s">
        <v>100</v>
      </c>
      <c r="G11" s="67" t="s">
        <v>128</v>
      </c>
      <c r="H11" s="67" t="s">
        <v>180</v>
      </c>
    </row>
    <row r="12" spans="2:11">
      <c r="B12" s="69">
        <v>1</v>
      </c>
      <c r="C12" s="69">
        <v>1</v>
      </c>
      <c r="D12" s="69">
        <v>4</v>
      </c>
      <c r="E12" s="69">
        <v>400</v>
      </c>
      <c r="F12" s="69">
        <f>161.5*E12</f>
        <v>64600</v>
      </c>
      <c r="G12" s="69">
        <f>+F12/E12</f>
        <v>161.5</v>
      </c>
      <c r="H12" s="69"/>
    </row>
    <row r="13" spans="2:11">
      <c r="B13" s="69">
        <v>2</v>
      </c>
      <c r="C13" s="69">
        <v>1</v>
      </c>
      <c r="D13" s="69">
        <v>13</v>
      </c>
      <c r="E13" s="69">
        <v>500</v>
      </c>
      <c r="F13" s="69">
        <f>156.9*E13</f>
        <v>78450</v>
      </c>
      <c r="G13" s="69">
        <f>+F13/E13</f>
        <v>156.9</v>
      </c>
      <c r="H13" s="69"/>
    </row>
    <row r="14" spans="2:11">
      <c r="B14" s="69">
        <v>3</v>
      </c>
      <c r="C14" s="69">
        <v>1</v>
      </c>
      <c r="D14" s="69">
        <v>16</v>
      </c>
      <c r="E14" s="69">
        <v>500</v>
      </c>
      <c r="F14" s="69">
        <f>114.1*E14</f>
        <v>57050</v>
      </c>
      <c r="G14" s="69">
        <f>+F14/E14</f>
        <v>114.1</v>
      </c>
      <c r="H14" s="69"/>
    </row>
    <row r="15" spans="2:11" hidden="1">
      <c r="B15" s="63">
        <v>4</v>
      </c>
      <c r="C15" s="63">
        <v>3</v>
      </c>
      <c r="D15" s="63">
        <v>13</v>
      </c>
      <c r="E15" s="63">
        <v>500</v>
      </c>
    </row>
    <row r="16" spans="2:11" hidden="1">
      <c r="B16" s="63">
        <v>5</v>
      </c>
      <c r="C16" s="63">
        <v>4</v>
      </c>
      <c r="D16" s="63">
        <v>60</v>
      </c>
      <c r="E16" s="63">
        <v>500</v>
      </c>
    </row>
    <row r="17" spans="2:8" hidden="1">
      <c r="B17" s="63">
        <v>6</v>
      </c>
      <c r="C17" s="63">
        <v>4</v>
      </c>
      <c r="D17" s="63">
        <v>62</v>
      </c>
      <c r="E17" s="63">
        <v>400</v>
      </c>
    </row>
    <row r="18" spans="2:8" hidden="1">
      <c r="B18" s="63">
        <v>7</v>
      </c>
      <c r="C18" s="63">
        <v>4</v>
      </c>
      <c r="D18" s="63">
        <v>67</v>
      </c>
      <c r="E18" s="63">
        <v>400</v>
      </c>
    </row>
    <row r="19" spans="2:8" hidden="1">
      <c r="B19" s="63">
        <v>8</v>
      </c>
      <c r="C19" s="63">
        <v>4</v>
      </c>
      <c r="D19" s="63">
        <v>51</v>
      </c>
      <c r="E19" s="63">
        <v>400</v>
      </c>
    </row>
    <row r="20" spans="2:8" hidden="1">
      <c r="B20" s="63">
        <v>9</v>
      </c>
      <c r="C20" s="63">
        <v>4</v>
      </c>
      <c r="D20" s="63">
        <v>45</v>
      </c>
      <c r="E20" s="63">
        <v>400</v>
      </c>
    </row>
    <row r="21" spans="2:8" hidden="1">
      <c r="B21" s="63">
        <v>10</v>
      </c>
      <c r="C21" s="63">
        <v>4</v>
      </c>
      <c r="D21" s="63">
        <v>42</v>
      </c>
      <c r="E21" s="63">
        <v>300</v>
      </c>
    </row>
    <row r="22" spans="2:8" hidden="1"/>
    <row r="27" spans="2:8" ht="21" customHeight="1">
      <c r="B27" s="2233" t="s">
        <v>181</v>
      </c>
      <c r="C27" s="2234"/>
      <c r="D27" s="2234"/>
      <c r="E27" s="2234"/>
      <c r="F27" s="2234"/>
      <c r="G27" s="2234"/>
      <c r="H27" s="2235"/>
    </row>
    <row r="29" spans="2:8">
      <c r="B29" s="69"/>
      <c r="C29" s="70" t="s">
        <v>177</v>
      </c>
      <c r="D29" s="70" t="s">
        <v>178</v>
      </c>
      <c r="E29" s="70" t="s">
        <v>182</v>
      </c>
      <c r="F29" s="70" t="s">
        <v>183</v>
      </c>
    </row>
    <row r="30" spans="2:8">
      <c r="B30" s="69">
        <f>+B12</f>
        <v>1</v>
      </c>
      <c r="C30" s="69">
        <f>+C12</f>
        <v>1</v>
      </c>
      <c r="D30" s="69">
        <f>+D12</f>
        <v>4</v>
      </c>
      <c r="E30" s="69">
        <v>12</v>
      </c>
      <c r="F30" s="69">
        <v>28</v>
      </c>
    </row>
    <row r="31" spans="2:8">
      <c r="B31" s="69">
        <f t="shared" ref="B31:D39" si="0">+B13</f>
        <v>2</v>
      </c>
      <c r="C31" s="69">
        <f t="shared" si="0"/>
        <v>1</v>
      </c>
      <c r="D31" s="69">
        <f t="shared" si="0"/>
        <v>13</v>
      </c>
      <c r="E31" s="69">
        <v>14</v>
      </c>
      <c r="F31" s="69">
        <v>28</v>
      </c>
    </row>
    <row r="32" spans="2:8">
      <c r="B32" s="69">
        <f t="shared" si="0"/>
        <v>3</v>
      </c>
      <c r="C32" s="69">
        <f t="shared" si="0"/>
        <v>1</v>
      </c>
      <c r="D32" s="69">
        <f t="shared" si="0"/>
        <v>16</v>
      </c>
      <c r="E32" s="71">
        <v>13</v>
      </c>
      <c r="F32" s="69">
        <v>24</v>
      </c>
    </row>
    <row r="33" spans="2:11" hidden="1">
      <c r="B33" s="63">
        <f t="shared" si="0"/>
        <v>4</v>
      </c>
      <c r="C33" s="63">
        <f t="shared" si="0"/>
        <v>3</v>
      </c>
      <c r="D33" s="63">
        <f t="shared" si="0"/>
        <v>13</v>
      </c>
      <c r="E33" s="72">
        <v>13</v>
      </c>
      <c r="F33" s="63">
        <v>22</v>
      </c>
    </row>
    <row r="34" spans="2:11" hidden="1">
      <c r="B34" s="63">
        <f t="shared" si="0"/>
        <v>5</v>
      </c>
      <c r="C34" s="63">
        <f t="shared" si="0"/>
        <v>4</v>
      </c>
      <c r="D34" s="63">
        <f t="shared" si="0"/>
        <v>60</v>
      </c>
      <c r="E34" s="72">
        <v>13</v>
      </c>
      <c r="F34" s="63">
        <v>23</v>
      </c>
    </row>
    <row r="35" spans="2:11" hidden="1">
      <c r="B35" s="63">
        <f t="shared" si="0"/>
        <v>6</v>
      </c>
      <c r="C35" s="63">
        <f t="shared" si="0"/>
        <v>4</v>
      </c>
      <c r="D35" s="63">
        <f t="shared" si="0"/>
        <v>62</v>
      </c>
      <c r="E35" s="63">
        <v>14</v>
      </c>
      <c r="F35" s="63">
        <v>23</v>
      </c>
    </row>
    <row r="36" spans="2:11" hidden="1">
      <c r="B36" s="63">
        <f t="shared" si="0"/>
        <v>7</v>
      </c>
      <c r="C36" s="63">
        <f t="shared" si="0"/>
        <v>4</v>
      </c>
      <c r="D36" s="63">
        <f t="shared" si="0"/>
        <v>67</v>
      </c>
      <c r="E36" s="63">
        <v>12</v>
      </c>
      <c r="F36" s="63">
        <v>22</v>
      </c>
    </row>
    <row r="37" spans="2:11" hidden="1">
      <c r="B37" s="63">
        <f t="shared" si="0"/>
        <v>8</v>
      </c>
      <c r="C37" s="63">
        <f t="shared" si="0"/>
        <v>4</v>
      </c>
      <c r="D37" s="63">
        <f t="shared" si="0"/>
        <v>51</v>
      </c>
      <c r="E37" s="63">
        <v>15</v>
      </c>
      <c r="F37" s="63">
        <v>25</v>
      </c>
    </row>
    <row r="38" spans="2:11" hidden="1">
      <c r="B38" s="63">
        <f t="shared" si="0"/>
        <v>9</v>
      </c>
      <c r="C38" s="63">
        <f t="shared" si="0"/>
        <v>4</v>
      </c>
      <c r="D38" s="63">
        <f t="shared" si="0"/>
        <v>45</v>
      </c>
      <c r="E38" s="72">
        <v>13</v>
      </c>
      <c r="F38" s="63">
        <v>28</v>
      </c>
    </row>
    <row r="39" spans="2:11" hidden="1">
      <c r="B39" s="63">
        <f t="shared" si="0"/>
        <v>10</v>
      </c>
      <c r="C39" s="63">
        <f t="shared" si="0"/>
        <v>4</v>
      </c>
      <c r="D39" s="63">
        <f t="shared" si="0"/>
        <v>42</v>
      </c>
      <c r="E39" s="63">
        <v>15</v>
      </c>
      <c r="F39" s="63">
        <v>25</v>
      </c>
    </row>
    <row r="43" spans="2:11" s="64" customFormat="1" ht="20.25" customHeight="1">
      <c r="B43" s="2233" t="s">
        <v>184</v>
      </c>
      <c r="C43" s="2234"/>
      <c r="D43" s="2234"/>
      <c r="E43" s="2234"/>
      <c r="F43" s="2234"/>
      <c r="G43" s="2234"/>
      <c r="H43" s="2234"/>
      <c r="I43" s="2234"/>
      <c r="J43" s="2234"/>
      <c r="K43" s="2235"/>
    </row>
    <row r="45" spans="2:11" s="68" customFormat="1">
      <c r="B45" s="2236" t="s">
        <v>185</v>
      </c>
      <c r="C45" s="2238" t="s">
        <v>186</v>
      </c>
      <c r="D45" s="2238" t="s">
        <v>187</v>
      </c>
      <c r="E45" s="2238"/>
      <c r="F45" s="2238"/>
      <c r="G45" s="2238"/>
      <c r="H45" s="2238" t="s">
        <v>188</v>
      </c>
      <c r="I45" s="2238"/>
      <c r="J45" s="2238"/>
      <c r="K45" s="2240"/>
    </row>
    <row r="46" spans="2:11" s="68" customFormat="1">
      <c r="B46" s="2237"/>
      <c r="C46" s="2239"/>
      <c r="D46" s="2239" t="s">
        <v>189</v>
      </c>
      <c r="E46" s="2239"/>
      <c r="F46" s="2239"/>
      <c r="G46" s="2239"/>
      <c r="H46" s="2239" t="s">
        <v>190</v>
      </c>
      <c r="I46" s="2239"/>
      <c r="J46" s="2239"/>
      <c r="K46" s="2241"/>
    </row>
    <row r="47" spans="2:11" s="68" customFormat="1">
      <c r="B47" s="73" t="s">
        <v>191</v>
      </c>
      <c r="C47" s="74" t="s">
        <v>19</v>
      </c>
      <c r="D47" s="74">
        <v>1</v>
      </c>
      <c r="E47" s="74">
        <v>2</v>
      </c>
      <c r="F47" s="74">
        <v>3</v>
      </c>
      <c r="G47" s="74" t="s">
        <v>192</v>
      </c>
      <c r="H47" s="74">
        <v>1</v>
      </c>
      <c r="I47" s="74">
        <v>2</v>
      </c>
      <c r="J47" s="74">
        <v>3</v>
      </c>
      <c r="K47" s="75" t="s">
        <v>192</v>
      </c>
    </row>
    <row r="49" spans="2:11">
      <c r="B49" s="76" t="s">
        <v>193</v>
      </c>
      <c r="C49" s="77">
        <v>0.06</v>
      </c>
      <c r="D49" s="78">
        <v>8</v>
      </c>
      <c r="E49" s="78">
        <v>8</v>
      </c>
      <c r="F49" s="78">
        <v>8</v>
      </c>
      <c r="G49" s="78">
        <v>8</v>
      </c>
      <c r="H49" s="79">
        <f>+D49*C49</f>
        <v>0.48</v>
      </c>
      <c r="I49" s="79">
        <f>+E49*C49</f>
        <v>0.48</v>
      </c>
      <c r="J49" s="79">
        <f>+F49*C49</f>
        <v>0.48</v>
      </c>
      <c r="K49" s="80">
        <f>+G49*C49</f>
        <v>0.48</v>
      </c>
    </row>
    <row r="50" spans="2:11">
      <c r="B50" s="81" t="s">
        <v>194</v>
      </c>
      <c r="C50" s="82">
        <v>0.05</v>
      </c>
      <c r="D50" s="83">
        <v>4</v>
      </c>
      <c r="E50" s="83">
        <v>6</v>
      </c>
      <c r="F50" s="83">
        <v>8</v>
      </c>
      <c r="G50" s="83">
        <v>8</v>
      </c>
      <c r="H50" s="84">
        <f t="shared" ref="H50:H73" si="1">+D50*C50</f>
        <v>0.2</v>
      </c>
      <c r="I50" s="84">
        <f t="shared" ref="I50:I73" si="2">+E50*C50</f>
        <v>0.30000000000000004</v>
      </c>
      <c r="J50" s="84">
        <f t="shared" ref="J50:J73" si="3">+F50*C50</f>
        <v>0.4</v>
      </c>
      <c r="K50" s="85">
        <f t="shared" ref="K50:K73" si="4">+G50*C50</f>
        <v>0.4</v>
      </c>
    </row>
    <row r="51" spans="2:11">
      <c r="B51" s="81" t="s">
        <v>195</v>
      </c>
      <c r="C51" s="82">
        <v>0.05</v>
      </c>
      <c r="D51" s="83">
        <v>4</v>
      </c>
      <c r="E51" s="83">
        <v>4</v>
      </c>
      <c r="F51" s="83">
        <v>8</v>
      </c>
      <c r="G51" s="83">
        <v>10</v>
      </c>
      <c r="H51" s="84">
        <f t="shared" si="1"/>
        <v>0.2</v>
      </c>
      <c r="I51" s="84">
        <f t="shared" si="2"/>
        <v>0.2</v>
      </c>
      <c r="J51" s="84">
        <f t="shared" si="3"/>
        <v>0.4</v>
      </c>
      <c r="K51" s="85">
        <f t="shared" si="4"/>
        <v>0.5</v>
      </c>
    </row>
    <row r="52" spans="2:11">
      <c r="B52" s="81" t="s">
        <v>196</v>
      </c>
      <c r="C52" s="82">
        <v>0.04</v>
      </c>
      <c r="D52" s="83">
        <v>10</v>
      </c>
      <c r="E52" s="83">
        <v>10</v>
      </c>
      <c r="F52" s="83">
        <v>6</v>
      </c>
      <c r="G52" s="83">
        <v>6</v>
      </c>
      <c r="H52" s="84">
        <f t="shared" si="1"/>
        <v>0.4</v>
      </c>
      <c r="I52" s="84">
        <f t="shared" si="2"/>
        <v>0.4</v>
      </c>
      <c r="J52" s="84">
        <f t="shared" si="3"/>
        <v>0.24</v>
      </c>
      <c r="K52" s="85">
        <f t="shared" si="4"/>
        <v>0.24</v>
      </c>
    </row>
    <row r="53" spans="2:11">
      <c r="B53" s="81" t="s">
        <v>197</v>
      </c>
      <c r="C53" s="82">
        <v>0.04</v>
      </c>
      <c r="D53" s="83">
        <v>8</v>
      </c>
      <c r="E53" s="83">
        <v>8</v>
      </c>
      <c r="F53" s="83">
        <v>4</v>
      </c>
      <c r="G53" s="83">
        <v>4</v>
      </c>
      <c r="H53" s="84">
        <f t="shared" si="1"/>
        <v>0.32</v>
      </c>
      <c r="I53" s="84">
        <f t="shared" si="2"/>
        <v>0.32</v>
      </c>
      <c r="J53" s="84">
        <f t="shared" si="3"/>
        <v>0.16</v>
      </c>
      <c r="K53" s="85">
        <f t="shared" si="4"/>
        <v>0.16</v>
      </c>
    </row>
    <row r="54" spans="2:11">
      <c r="B54" s="81" t="s">
        <v>198</v>
      </c>
      <c r="C54" s="82">
        <v>0.03</v>
      </c>
      <c r="D54" s="83">
        <v>8</v>
      </c>
      <c r="E54" s="83">
        <v>6</v>
      </c>
      <c r="F54" s="83">
        <v>2</v>
      </c>
      <c r="G54" s="83">
        <v>2</v>
      </c>
      <c r="H54" s="84">
        <f t="shared" si="1"/>
        <v>0.24</v>
      </c>
      <c r="I54" s="84">
        <f t="shared" si="2"/>
        <v>0.18</v>
      </c>
      <c r="J54" s="84">
        <f t="shared" si="3"/>
        <v>0.06</v>
      </c>
      <c r="K54" s="85">
        <f t="shared" si="4"/>
        <v>0.06</v>
      </c>
    </row>
    <row r="55" spans="2:11">
      <c r="B55" s="81" t="s">
        <v>199</v>
      </c>
      <c r="C55" s="82">
        <v>0.05</v>
      </c>
      <c r="D55" s="83">
        <v>10</v>
      </c>
      <c r="E55" s="83">
        <v>10</v>
      </c>
      <c r="F55" s="83">
        <v>2</v>
      </c>
      <c r="G55" s="83">
        <v>4</v>
      </c>
      <c r="H55" s="84">
        <f t="shared" si="1"/>
        <v>0.5</v>
      </c>
      <c r="I55" s="84">
        <f t="shared" si="2"/>
        <v>0.5</v>
      </c>
      <c r="J55" s="84">
        <f t="shared" si="3"/>
        <v>0.1</v>
      </c>
      <c r="K55" s="85">
        <f t="shared" si="4"/>
        <v>0.2</v>
      </c>
    </row>
    <row r="56" spans="2:11">
      <c r="B56" s="86"/>
      <c r="C56" s="82"/>
      <c r="D56" s="83"/>
      <c r="E56" s="83"/>
      <c r="F56" s="83"/>
      <c r="G56" s="83"/>
      <c r="H56" s="84"/>
      <c r="I56" s="84"/>
      <c r="J56" s="84"/>
      <c r="K56" s="85"/>
    </row>
    <row r="57" spans="2:11">
      <c r="B57" s="81" t="s">
        <v>200</v>
      </c>
      <c r="C57" s="82"/>
      <c r="D57" s="83"/>
      <c r="E57" s="83"/>
      <c r="F57" s="83"/>
      <c r="G57" s="83"/>
      <c r="H57" s="84"/>
      <c r="I57" s="84"/>
      <c r="J57" s="84"/>
      <c r="K57" s="85"/>
    </row>
    <row r="58" spans="2:11">
      <c r="B58" s="81" t="s">
        <v>201</v>
      </c>
      <c r="C58" s="82">
        <v>0.08</v>
      </c>
      <c r="D58" s="83">
        <v>10</v>
      </c>
      <c r="E58" s="83">
        <v>10</v>
      </c>
      <c r="F58" s="83">
        <v>10</v>
      </c>
      <c r="G58" s="83">
        <v>10</v>
      </c>
      <c r="H58" s="84">
        <f t="shared" si="1"/>
        <v>0.8</v>
      </c>
      <c r="I58" s="84">
        <f t="shared" si="2"/>
        <v>0.8</v>
      </c>
      <c r="J58" s="84">
        <f t="shared" si="3"/>
        <v>0.8</v>
      </c>
      <c r="K58" s="85">
        <f t="shared" si="4"/>
        <v>0.8</v>
      </c>
    </row>
    <row r="59" spans="2:11">
      <c r="B59" s="81" t="s">
        <v>202</v>
      </c>
      <c r="C59" s="82">
        <v>0.08</v>
      </c>
      <c r="D59" s="83">
        <v>6</v>
      </c>
      <c r="E59" s="83">
        <v>10</v>
      </c>
      <c r="F59" s="83">
        <v>10</v>
      </c>
      <c r="G59" s="83">
        <v>10</v>
      </c>
      <c r="H59" s="84">
        <f t="shared" si="1"/>
        <v>0.48</v>
      </c>
      <c r="I59" s="84">
        <f t="shared" si="2"/>
        <v>0.8</v>
      </c>
      <c r="J59" s="84">
        <f t="shared" si="3"/>
        <v>0.8</v>
      </c>
      <c r="K59" s="85">
        <f t="shared" si="4"/>
        <v>0.8</v>
      </c>
    </row>
    <row r="60" spans="2:11">
      <c r="B60" s="81" t="s">
        <v>203</v>
      </c>
      <c r="C60" s="82">
        <v>0.08</v>
      </c>
      <c r="D60" s="83">
        <v>8</v>
      </c>
      <c r="E60" s="83">
        <v>8</v>
      </c>
      <c r="F60" s="83">
        <v>10</v>
      </c>
      <c r="G60" s="83">
        <v>10</v>
      </c>
      <c r="H60" s="84">
        <f t="shared" si="1"/>
        <v>0.64</v>
      </c>
      <c r="I60" s="84">
        <f t="shared" si="2"/>
        <v>0.64</v>
      </c>
      <c r="J60" s="84">
        <f t="shared" si="3"/>
        <v>0.8</v>
      </c>
      <c r="K60" s="85">
        <f t="shared" si="4"/>
        <v>0.8</v>
      </c>
    </row>
    <row r="61" spans="2:11">
      <c r="B61" s="81" t="s">
        <v>204</v>
      </c>
      <c r="C61" s="82">
        <v>0.08</v>
      </c>
      <c r="D61" s="83">
        <v>8</v>
      </c>
      <c r="E61" s="83">
        <v>8</v>
      </c>
      <c r="F61" s="83">
        <v>8</v>
      </c>
      <c r="G61" s="83">
        <v>10</v>
      </c>
      <c r="H61" s="84">
        <f t="shared" si="1"/>
        <v>0.64</v>
      </c>
      <c r="I61" s="84">
        <f t="shared" si="2"/>
        <v>0.64</v>
      </c>
      <c r="J61" s="84">
        <f t="shared" si="3"/>
        <v>0.64</v>
      </c>
      <c r="K61" s="85">
        <f t="shared" si="4"/>
        <v>0.8</v>
      </c>
    </row>
    <row r="62" spans="2:11">
      <c r="B62" s="81" t="s">
        <v>205</v>
      </c>
      <c r="C62" s="82">
        <v>0.08</v>
      </c>
      <c r="D62" s="83">
        <v>8</v>
      </c>
      <c r="E62" s="83">
        <v>10</v>
      </c>
      <c r="F62" s="83">
        <v>6</v>
      </c>
      <c r="G62" s="83">
        <v>10</v>
      </c>
      <c r="H62" s="84">
        <f t="shared" si="1"/>
        <v>0.64</v>
      </c>
      <c r="I62" s="84">
        <f t="shared" si="2"/>
        <v>0.8</v>
      </c>
      <c r="J62" s="84">
        <f t="shared" si="3"/>
        <v>0.48</v>
      </c>
      <c r="K62" s="85">
        <f t="shared" si="4"/>
        <v>0.8</v>
      </c>
    </row>
    <row r="63" spans="2:11">
      <c r="B63" s="81" t="s">
        <v>206</v>
      </c>
      <c r="C63" s="82">
        <v>0.08</v>
      </c>
      <c r="D63" s="83">
        <v>10</v>
      </c>
      <c r="E63" s="83">
        <v>10</v>
      </c>
      <c r="F63" s="83">
        <v>4</v>
      </c>
      <c r="G63" s="83">
        <v>4</v>
      </c>
      <c r="H63" s="84">
        <f t="shared" si="1"/>
        <v>0.8</v>
      </c>
      <c r="I63" s="84">
        <f t="shared" si="2"/>
        <v>0.8</v>
      </c>
      <c r="J63" s="84">
        <f t="shared" si="3"/>
        <v>0.32</v>
      </c>
      <c r="K63" s="85">
        <f t="shared" si="4"/>
        <v>0.32</v>
      </c>
    </row>
    <row r="64" spans="2:11">
      <c r="B64" s="86"/>
      <c r="C64" s="82"/>
      <c r="D64" s="83"/>
      <c r="E64" s="83"/>
      <c r="F64" s="83"/>
      <c r="G64" s="83"/>
      <c r="H64" s="84"/>
      <c r="I64" s="84"/>
      <c r="J64" s="84"/>
      <c r="K64" s="85"/>
    </row>
    <row r="65" spans="2:11">
      <c r="B65" s="81" t="s">
        <v>207</v>
      </c>
      <c r="C65" s="82"/>
      <c r="D65" s="83"/>
      <c r="E65" s="83"/>
      <c r="F65" s="83"/>
      <c r="G65" s="83"/>
      <c r="H65" s="84"/>
      <c r="I65" s="84"/>
      <c r="J65" s="84"/>
      <c r="K65" s="85"/>
    </row>
    <row r="66" spans="2:11">
      <c r="B66" s="81" t="s">
        <v>208</v>
      </c>
      <c r="C66" s="82">
        <v>0.02</v>
      </c>
      <c r="D66" s="83">
        <v>4</v>
      </c>
      <c r="E66" s="83">
        <v>4</v>
      </c>
      <c r="F66" s="83">
        <v>3</v>
      </c>
      <c r="G66" s="83">
        <v>3</v>
      </c>
      <c r="H66" s="84">
        <f t="shared" si="1"/>
        <v>0.08</v>
      </c>
      <c r="I66" s="84">
        <f t="shared" si="2"/>
        <v>0.08</v>
      </c>
      <c r="J66" s="84">
        <f t="shared" si="3"/>
        <v>0.06</v>
      </c>
      <c r="K66" s="85">
        <f t="shared" si="4"/>
        <v>0.06</v>
      </c>
    </row>
    <row r="67" spans="2:11">
      <c r="B67" s="81" t="s">
        <v>209</v>
      </c>
      <c r="C67" s="82">
        <v>0.03</v>
      </c>
      <c r="D67" s="83">
        <v>6</v>
      </c>
      <c r="E67" s="83">
        <v>6</v>
      </c>
      <c r="F67" s="83">
        <v>4</v>
      </c>
      <c r="G67" s="83">
        <v>4</v>
      </c>
      <c r="H67" s="84">
        <f t="shared" si="1"/>
        <v>0.18</v>
      </c>
      <c r="I67" s="84">
        <f t="shared" si="2"/>
        <v>0.18</v>
      </c>
      <c r="J67" s="84">
        <f t="shared" si="3"/>
        <v>0.12</v>
      </c>
      <c r="K67" s="85">
        <f t="shared" si="4"/>
        <v>0.12</v>
      </c>
    </row>
    <row r="68" spans="2:11">
      <c r="B68" s="81" t="s">
        <v>210</v>
      </c>
      <c r="C68" s="82">
        <v>0.01</v>
      </c>
      <c r="D68" s="83">
        <v>2</v>
      </c>
      <c r="E68" s="83">
        <v>2</v>
      </c>
      <c r="F68" s="83">
        <v>2</v>
      </c>
      <c r="G68" s="83">
        <v>2</v>
      </c>
      <c r="H68" s="84">
        <f t="shared" si="1"/>
        <v>0.02</v>
      </c>
      <c r="I68" s="84">
        <f t="shared" si="2"/>
        <v>0.02</v>
      </c>
      <c r="J68" s="84">
        <f t="shared" si="3"/>
        <v>0.02</v>
      </c>
      <c r="K68" s="85">
        <f t="shared" si="4"/>
        <v>0.02</v>
      </c>
    </row>
    <row r="69" spans="2:11">
      <c r="B69" s="81" t="s">
        <v>211</v>
      </c>
      <c r="C69" s="82">
        <v>0.03</v>
      </c>
      <c r="D69" s="83">
        <v>4</v>
      </c>
      <c r="E69" s="83">
        <v>4</v>
      </c>
      <c r="F69" s="83">
        <v>4</v>
      </c>
      <c r="G69" s="83">
        <v>4</v>
      </c>
      <c r="H69" s="84">
        <f t="shared" si="1"/>
        <v>0.12</v>
      </c>
      <c r="I69" s="84">
        <f t="shared" si="2"/>
        <v>0.12</v>
      </c>
      <c r="J69" s="84">
        <f t="shared" si="3"/>
        <v>0.12</v>
      </c>
      <c r="K69" s="85">
        <f t="shared" si="4"/>
        <v>0.12</v>
      </c>
    </row>
    <row r="70" spans="2:11">
      <c r="B70" s="81" t="s">
        <v>212</v>
      </c>
      <c r="C70" s="82">
        <v>0.02</v>
      </c>
      <c r="D70" s="83">
        <v>2</v>
      </c>
      <c r="E70" s="83">
        <v>2</v>
      </c>
      <c r="F70" s="83">
        <v>2</v>
      </c>
      <c r="G70" s="83">
        <v>2</v>
      </c>
      <c r="H70" s="84">
        <f t="shared" si="1"/>
        <v>0.04</v>
      </c>
      <c r="I70" s="84">
        <f t="shared" si="2"/>
        <v>0.04</v>
      </c>
      <c r="J70" s="84">
        <f t="shared" si="3"/>
        <v>0.04</v>
      </c>
      <c r="K70" s="85">
        <f t="shared" si="4"/>
        <v>0.04</v>
      </c>
    </row>
    <row r="71" spans="2:11">
      <c r="B71" s="81" t="s">
        <v>213</v>
      </c>
      <c r="C71" s="82">
        <v>0.03</v>
      </c>
      <c r="D71" s="83">
        <v>8</v>
      </c>
      <c r="E71" s="83">
        <v>8</v>
      </c>
      <c r="F71" s="83">
        <v>6</v>
      </c>
      <c r="G71" s="83">
        <v>8</v>
      </c>
      <c r="H71" s="84">
        <f t="shared" si="1"/>
        <v>0.24</v>
      </c>
      <c r="I71" s="84">
        <f t="shared" si="2"/>
        <v>0.24</v>
      </c>
      <c r="J71" s="84">
        <f t="shared" si="3"/>
        <v>0.18</v>
      </c>
      <c r="K71" s="85">
        <f t="shared" si="4"/>
        <v>0.24</v>
      </c>
    </row>
    <row r="72" spans="2:11">
      <c r="B72" s="81" t="s">
        <v>214</v>
      </c>
      <c r="C72" s="82">
        <v>0.03</v>
      </c>
      <c r="D72" s="83">
        <v>2</v>
      </c>
      <c r="E72" s="83">
        <v>2</v>
      </c>
      <c r="F72" s="83">
        <v>2</v>
      </c>
      <c r="G72" s="83">
        <v>2</v>
      </c>
      <c r="H72" s="84">
        <f t="shared" si="1"/>
        <v>0.06</v>
      </c>
      <c r="I72" s="84">
        <f t="shared" si="2"/>
        <v>0.06</v>
      </c>
      <c r="J72" s="84">
        <f t="shared" si="3"/>
        <v>0.06</v>
      </c>
      <c r="K72" s="85">
        <f t="shared" si="4"/>
        <v>0.06</v>
      </c>
    </row>
    <row r="73" spans="2:11">
      <c r="B73" s="81" t="s">
        <v>215</v>
      </c>
      <c r="C73" s="82">
        <v>0.03</v>
      </c>
      <c r="D73" s="83">
        <v>6</v>
      </c>
      <c r="E73" s="83">
        <v>6</v>
      </c>
      <c r="F73" s="83">
        <v>2</v>
      </c>
      <c r="G73" s="83">
        <v>6</v>
      </c>
      <c r="H73" s="84">
        <f t="shared" si="1"/>
        <v>0.18</v>
      </c>
      <c r="I73" s="84">
        <f t="shared" si="2"/>
        <v>0.18</v>
      </c>
      <c r="J73" s="84">
        <f t="shared" si="3"/>
        <v>0.06</v>
      </c>
      <c r="K73" s="85">
        <f t="shared" si="4"/>
        <v>0.18</v>
      </c>
    </row>
    <row r="74" spans="2:11">
      <c r="B74" s="86"/>
      <c r="C74" s="82"/>
      <c r="D74" s="83"/>
      <c r="E74" s="83"/>
      <c r="F74" s="83"/>
      <c r="G74" s="83"/>
      <c r="H74" s="84">
        <f>SUM(H49:H73)</f>
        <v>7.259999999999998</v>
      </c>
      <c r="I74" s="84">
        <f>SUM(I49:I73)</f>
        <v>7.7799999999999976</v>
      </c>
      <c r="J74" s="84">
        <f>SUM(J49:J73)</f>
        <v>6.3399999999999981</v>
      </c>
      <c r="K74" s="85">
        <f>SUM(K49:K73)</f>
        <v>7.1999999999999984</v>
      </c>
    </row>
    <row r="75" spans="2:11">
      <c r="B75" s="87" t="s">
        <v>216</v>
      </c>
      <c r="C75" s="88">
        <f>SUM(C49:C74)</f>
        <v>1</v>
      </c>
      <c r="D75" s="89"/>
      <c r="E75" s="89"/>
      <c r="F75" s="89"/>
      <c r="G75" s="89"/>
      <c r="H75" s="89"/>
      <c r="I75" s="89"/>
      <c r="J75" s="89"/>
      <c r="K75" s="90"/>
    </row>
    <row r="76" spans="2:11">
      <c r="B76" s="91" t="s">
        <v>217</v>
      </c>
      <c r="C76" s="92"/>
      <c r="D76" s="93">
        <f>+G12</f>
        <v>161.5</v>
      </c>
      <c r="E76" s="93">
        <f>+G13</f>
        <v>156.9</v>
      </c>
      <c r="F76" s="93">
        <f>+G14</f>
        <v>114.1</v>
      </c>
      <c r="G76" s="93"/>
      <c r="H76" s="94">
        <f>+(D76*K74)/H74</f>
        <v>160.16528925619835</v>
      </c>
      <c r="I76" s="94">
        <f>+(E76*K74)/I74</f>
        <v>145.20308483290492</v>
      </c>
      <c r="J76" s="94">
        <f>+(F76*K74)/J74</f>
        <v>129.57728706624604</v>
      </c>
      <c r="K76" s="95">
        <f>AVERAGE(H76:J76)</f>
        <v>144.9818870517831</v>
      </c>
    </row>
    <row r="79" spans="2:11">
      <c r="B79" s="2231" t="s">
        <v>218</v>
      </c>
      <c r="C79" s="2232"/>
      <c r="D79" s="2232"/>
      <c r="E79" s="2232"/>
      <c r="F79" s="2232"/>
      <c r="G79" s="2232"/>
      <c r="H79" s="2232"/>
      <c r="I79" s="2232"/>
      <c r="J79" s="2232"/>
      <c r="K79" s="2232"/>
    </row>
    <row r="80" spans="2:11">
      <c r="B80" s="2232"/>
      <c r="C80" s="2232"/>
      <c r="D80" s="2232"/>
      <c r="E80" s="2232"/>
      <c r="F80" s="2232"/>
      <c r="G80" s="2232"/>
      <c r="H80" s="2232"/>
      <c r="I80" s="2232"/>
      <c r="J80" s="2232"/>
      <c r="K80" s="2232"/>
    </row>
    <row r="81" spans="2:11">
      <c r="B81" s="2232"/>
      <c r="C81" s="2232"/>
      <c r="D81" s="2232"/>
      <c r="E81" s="2232"/>
      <c r="F81" s="2232"/>
      <c r="G81" s="2232"/>
      <c r="H81" s="2232"/>
      <c r="I81" s="2232"/>
      <c r="J81" s="2232"/>
      <c r="K81" s="2232"/>
    </row>
    <row r="85" spans="2:11">
      <c r="B85" s="64" t="s">
        <v>219</v>
      </c>
    </row>
    <row r="86" spans="2:11" ht="7.5" customHeight="1">
      <c r="B86" s="65"/>
    </row>
    <row r="87" spans="2:11" ht="49.5" customHeight="1">
      <c r="B87" s="2231" t="s">
        <v>220</v>
      </c>
      <c r="C87" s="2231"/>
      <c r="D87" s="2231"/>
      <c r="E87" s="2231"/>
      <c r="F87" s="2231"/>
      <c r="G87" s="2231"/>
      <c r="H87" s="2231"/>
      <c r="I87" s="2231"/>
      <c r="J87" s="2231"/>
      <c r="K87" s="2231"/>
    </row>
    <row r="88" spans="2:11">
      <c r="B88" s="65" t="s">
        <v>221</v>
      </c>
    </row>
    <row r="89" spans="2:11">
      <c r="B89" s="65" t="s">
        <v>222</v>
      </c>
    </row>
    <row r="90" spans="2:11">
      <c r="B90" s="65" t="s">
        <v>223</v>
      </c>
    </row>
    <row r="91" spans="2:11">
      <c r="B91" s="65" t="s">
        <v>224</v>
      </c>
    </row>
    <row r="92" spans="2:11">
      <c r="B92" s="65" t="s">
        <v>225</v>
      </c>
    </row>
    <row r="93" spans="2:11">
      <c r="B93" s="65" t="s">
        <v>226</v>
      </c>
    </row>
    <row r="96" spans="2:11" ht="25.5">
      <c r="B96" s="66"/>
      <c r="C96" s="67" t="s">
        <v>177</v>
      </c>
      <c r="D96" s="67" t="s">
        <v>178</v>
      </c>
      <c r="E96" s="67" t="s">
        <v>227</v>
      </c>
      <c r="F96" s="67" t="s">
        <v>183</v>
      </c>
      <c r="G96" s="96"/>
      <c r="H96" s="97"/>
    </row>
    <row r="97" spans="2:8">
      <c r="B97" s="69">
        <v>1</v>
      </c>
      <c r="C97" s="69">
        <v>1</v>
      </c>
      <c r="D97" s="69">
        <v>4</v>
      </c>
      <c r="E97" s="69">
        <v>12</v>
      </c>
      <c r="F97" s="69">
        <v>28</v>
      </c>
      <c r="G97" s="98"/>
      <c r="H97" s="99"/>
    </row>
    <row r="98" spans="2:8">
      <c r="B98" s="69">
        <v>2</v>
      </c>
      <c r="C98" s="69">
        <v>1</v>
      </c>
      <c r="D98" s="69">
        <v>13</v>
      </c>
      <c r="E98" s="69">
        <v>14</v>
      </c>
      <c r="F98" s="69">
        <v>28</v>
      </c>
      <c r="G98" s="98"/>
      <c r="H98" s="99"/>
    </row>
    <row r="99" spans="2:8">
      <c r="B99" s="69">
        <v>3</v>
      </c>
      <c r="C99" s="69">
        <v>1</v>
      </c>
      <c r="D99" s="69">
        <v>16</v>
      </c>
      <c r="E99" s="69">
        <v>13</v>
      </c>
      <c r="F99" s="69">
        <v>24</v>
      </c>
      <c r="G99" s="98"/>
      <c r="H99" s="99"/>
    </row>
    <row r="100" spans="2:8">
      <c r="B100" s="69">
        <v>4</v>
      </c>
      <c r="C100" s="69">
        <v>3</v>
      </c>
      <c r="D100" s="69">
        <v>13</v>
      </c>
      <c r="E100" s="69">
        <v>13</v>
      </c>
      <c r="F100" s="69">
        <v>22</v>
      </c>
      <c r="G100" s="98"/>
      <c r="H100" s="99"/>
    </row>
    <row r="101" spans="2:8">
      <c r="B101" s="69">
        <v>5</v>
      </c>
      <c r="C101" s="69">
        <v>4</v>
      </c>
      <c r="D101" s="69">
        <v>60</v>
      </c>
      <c r="E101" s="69">
        <v>13</v>
      </c>
      <c r="F101" s="69">
        <v>23</v>
      </c>
      <c r="G101" s="98"/>
      <c r="H101" s="99"/>
    </row>
    <row r="102" spans="2:8">
      <c r="B102" s="69">
        <v>6</v>
      </c>
      <c r="C102" s="69">
        <v>4</v>
      </c>
      <c r="D102" s="69">
        <v>62</v>
      </c>
      <c r="E102" s="69">
        <v>14</v>
      </c>
      <c r="F102" s="69">
        <v>23</v>
      </c>
      <c r="G102" s="98"/>
      <c r="H102" s="99"/>
    </row>
    <row r="103" spans="2:8">
      <c r="B103" s="69">
        <v>7</v>
      </c>
      <c r="C103" s="69">
        <v>4</v>
      </c>
      <c r="D103" s="69">
        <v>67</v>
      </c>
      <c r="E103" s="69">
        <v>12</v>
      </c>
      <c r="F103" s="69">
        <v>22</v>
      </c>
      <c r="G103" s="98"/>
      <c r="H103" s="99"/>
    </row>
    <row r="104" spans="2:8">
      <c r="B104" s="69">
        <v>8</v>
      </c>
      <c r="C104" s="69">
        <v>4</v>
      </c>
      <c r="D104" s="69">
        <v>51</v>
      </c>
      <c r="E104" s="69">
        <v>15</v>
      </c>
      <c r="F104" s="69">
        <v>25</v>
      </c>
      <c r="G104" s="98"/>
      <c r="H104" s="99"/>
    </row>
    <row r="105" spans="2:8">
      <c r="B105" s="69">
        <v>9</v>
      </c>
      <c r="C105" s="69">
        <v>4</v>
      </c>
      <c r="D105" s="69">
        <v>45</v>
      </c>
      <c r="E105" s="69">
        <v>13</v>
      </c>
      <c r="F105" s="69">
        <v>28</v>
      </c>
      <c r="G105" s="98"/>
      <c r="H105" s="99"/>
    </row>
    <row r="106" spans="2:8">
      <c r="B106" s="69">
        <v>10</v>
      </c>
      <c r="C106" s="69">
        <v>4</v>
      </c>
      <c r="D106" s="69">
        <v>42</v>
      </c>
      <c r="E106" s="69">
        <v>15</v>
      </c>
      <c r="F106" s="69">
        <v>25</v>
      </c>
      <c r="G106" s="98"/>
      <c r="H106" s="99"/>
    </row>
    <row r="107" spans="2:8">
      <c r="B107" s="69"/>
      <c r="C107" s="69"/>
      <c r="D107" s="69"/>
      <c r="E107" s="69"/>
      <c r="F107" s="69"/>
      <c r="G107" s="98"/>
      <c r="H107" s="99"/>
    </row>
    <row r="108" spans="2:8">
      <c r="B108" s="69"/>
      <c r="C108" s="69"/>
      <c r="D108" s="69"/>
      <c r="E108" s="69"/>
      <c r="F108" s="69"/>
      <c r="G108" s="98"/>
      <c r="H108" s="99"/>
    </row>
    <row r="109" spans="2:8">
      <c r="G109" s="99"/>
      <c r="H109" s="99"/>
    </row>
  </sheetData>
  <mergeCells count="12">
    <mergeCell ref="B79:K81"/>
    <mergeCell ref="B87:K87"/>
    <mergeCell ref="B6:K6"/>
    <mergeCell ref="B9:H9"/>
    <mergeCell ref="B27:H27"/>
    <mergeCell ref="B43:K43"/>
    <mergeCell ref="B45:B46"/>
    <mergeCell ref="C45:C46"/>
    <mergeCell ref="D45:G45"/>
    <mergeCell ref="H45:K45"/>
    <mergeCell ref="D46:G46"/>
    <mergeCell ref="H46:K46"/>
  </mergeCells>
  <printOptions horizontalCentered="1"/>
  <pageMargins left="0.70866141732283472" right="0.70866141732283472" top="0.74803149606299213" bottom="0.74803149606299213" header="0.31496062992125984" footer="0.31496062992125984"/>
  <pageSetup paperSize="9" scale="55" orientation="portrait"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EW106"/>
  <sheetViews>
    <sheetView tabSelected="1" view="pageBreakPreview" zoomScale="80" zoomScaleNormal="100" zoomScaleSheetLayoutView="80" workbookViewId="0">
      <selection activeCell="N23" sqref="N23:T23"/>
    </sheetView>
  </sheetViews>
  <sheetFormatPr baseColWidth="10" defaultColWidth="8.42578125" defaultRowHeight="15"/>
  <cols>
    <col min="1" max="1" width="2.140625" style="1067" customWidth="1"/>
    <col min="2" max="2" width="3.28515625" style="1067" customWidth="1"/>
    <col min="3" max="3" width="31.5703125" style="1067" customWidth="1"/>
    <col min="4" max="4" width="1.7109375" style="1067" customWidth="1"/>
    <col min="5" max="8" width="1" style="1067" customWidth="1"/>
    <col min="9" max="9" width="2" style="1067" customWidth="1"/>
    <col min="10" max="10" width="0.85546875" style="1067" customWidth="1"/>
    <col min="11" max="11" width="1" style="1067" customWidth="1"/>
    <col min="12" max="12" width="1.7109375" style="1067" customWidth="1"/>
    <col min="13" max="13" width="3.85546875" style="1067" customWidth="1"/>
    <col min="14" max="14" width="2.7109375" style="1067" customWidth="1"/>
    <col min="15" max="20" width="1" style="1067" customWidth="1"/>
    <col min="21" max="21" width="1.85546875" style="1067" customWidth="1"/>
    <col min="22" max="23" width="1" style="1067" customWidth="1"/>
    <col min="24" max="24" width="2.5703125" style="1067" customWidth="1"/>
    <col min="25" max="31" width="1" style="1067" customWidth="1"/>
    <col min="32" max="32" width="3" style="1067" customWidth="1"/>
    <col min="33" max="35" width="1" style="1067" customWidth="1"/>
    <col min="36" max="36" width="4" style="1067" customWidth="1"/>
    <col min="37" max="37" width="1" style="1067" customWidth="1"/>
    <col min="38" max="38" width="2.140625" style="1067" customWidth="1"/>
    <col min="39" max="45" width="1" style="1067" customWidth="1"/>
    <col min="46" max="46" width="7.5703125" style="1067" customWidth="1"/>
    <col min="47" max="47" width="1.42578125" style="1067" customWidth="1"/>
    <col min="48" max="50" width="1" style="1067" customWidth="1"/>
    <col min="51" max="51" width="3" style="1067" customWidth="1"/>
    <col min="52" max="52" width="1" style="1067" customWidth="1"/>
    <col min="53" max="53" width="1.42578125" style="1067" customWidth="1"/>
    <col min="54" max="54" width="1.7109375" style="1067" customWidth="1"/>
    <col min="55" max="55" width="7.42578125" style="1067" customWidth="1"/>
    <col min="56" max="56" width="4.7109375" style="1067" customWidth="1"/>
    <col min="57" max="64" width="1.42578125" style="1067" customWidth="1"/>
    <col min="65" max="65" width="2.85546875" style="1067" customWidth="1"/>
    <col min="66" max="67" width="1.42578125" style="1067" customWidth="1"/>
    <col min="68" max="69" width="1" style="1067" customWidth="1"/>
    <col min="70" max="70" width="4.140625" style="1067" customWidth="1"/>
    <col min="71" max="72" width="1" style="1067" customWidth="1"/>
    <col min="73" max="73" width="2.140625" style="1067" customWidth="1"/>
    <col min="74" max="75" width="1" style="1067" customWidth="1"/>
    <col min="76" max="76" width="1.7109375" style="1067" customWidth="1"/>
    <col min="77" max="78" width="1" style="1067" customWidth="1"/>
    <col min="79" max="79" width="2" style="1067" customWidth="1"/>
    <col min="80" max="82" width="1" style="1067" customWidth="1"/>
    <col min="83" max="83" width="2" style="1067" customWidth="1"/>
    <col min="84" max="92" width="1" style="1067" customWidth="1"/>
    <col min="93" max="93" width="2.28515625" style="1067" customWidth="1"/>
    <col min="94" max="98" width="1" style="1067" customWidth="1"/>
    <col min="99" max="99" width="3.42578125" style="1067" customWidth="1"/>
    <col min="100" max="101" width="1" style="1067" customWidth="1"/>
    <col min="102" max="102" width="10" style="1067" customWidth="1"/>
    <col min="103" max="105" width="1" style="1067" customWidth="1"/>
    <col min="106" max="106" width="1.140625" style="1067" customWidth="1"/>
    <col min="107" max="116" width="1" style="1067" customWidth="1"/>
    <col min="117" max="117" width="2.28515625" style="1067" customWidth="1"/>
    <col min="118" max="118" width="1.42578125" style="1067" customWidth="1"/>
    <col min="119" max="119" width="1" style="1067" customWidth="1"/>
    <col min="120" max="120" width="3.140625" style="1067" customWidth="1"/>
    <col min="121" max="128" width="1" style="1067" customWidth="1"/>
    <col min="129" max="129" width="1.5703125" style="1067" customWidth="1"/>
    <col min="130" max="130" width="3.42578125" style="1067" customWidth="1"/>
    <col min="131" max="151" width="0.5703125" style="1067" customWidth="1"/>
    <col min="152" max="152" width="10.42578125" style="1067" customWidth="1"/>
    <col min="153" max="16384" width="8.42578125" style="1067"/>
  </cols>
  <sheetData>
    <row r="2" spans="2:130" ht="9" customHeight="1">
      <c r="B2" s="1346"/>
      <c r="C2" s="1142"/>
      <c r="D2" s="1142"/>
      <c r="E2" s="1142"/>
      <c r="F2" s="1142"/>
      <c r="G2" s="1142"/>
      <c r="H2" s="1142"/>
      <c r="I2" s="1142"/>
      <c r="J2" s="1142"/>
      <c r="K2" s="1142"/>
      <c r="L2" s="1142"/>
      <c r="M2" s="1142"/>
      <c r="N2" s="1142"/>
      <c r="O2" s="1142"/>
      <c r="P2" s="1142"/>
      <c r="Q2" s="1142"/>
      <c r="R2" s="1142"/>
      <c r="S2" s="1142"/>
      <c r="T2" s="1142"/>
      <c r="U2" s="1142"/>
      <c r="V2" s="1142"/>
      <c r="W2" s="1142"/>
      <c r="X2" s="1142"/>
      <c r="Y2" s="1142"/>
      <c r="Z2" s="1142"/>
      <c r="AA2" s="1142"/>
      <c r="AB2" s="1142"/>
      <c r="AC2" s="1142"/>
      <c r="AD2" s="1142"/>
      <c r="AE2" s="1142"/>
      <c r="AF2" s="1142"/>
      <c r="AG2" s="1142"/>
      <c r="AH2" s="1142"/>
      <c r="AI2" s="1142"/>
      <c r="AJ2" s="1142"/>
      <c r="AK2" s="1142"/>
      <c r="AL2" s="1142"/>
      <c r="AM2" s="1142"/>
      <c r="AN2" s="1142"/>
      <c r="AO2" s="1142"/>
      <c r="AP2" s="1142"/>
      <c r="AQ2" s="1142"/>
      <c r="AR2" s="1142"/>
      <c r="AS2" s="1142"/>
      <c r="AT2" s="1142"/>
      <c r="AU2" s="1142"/>
      <c r="AV2" s="1142"/>
      <c r="AW2" s="1142"/>
      <c r="AX2" s="1142"/>
      <c r="AY2" s="1142"/>
      <c r="AZ2" s="1142"/>
      <c r="BA2" s="1142"/>
      <c r="BB2" s="1142"/>
      <c r="BC2" s="1142"/>
      <c r="BD2" s="1142"/>
      <c r="BE2" s="1142"/>
      <c r="BF2" s="1142"/>
      <c r="BG2" s="1142"/>
      <c r="BH2" s="1142"/>
      <c r="BI2" s="2246"/>
      <c r="BJ2" s="2246"/>
      <c r="BK2" s="2246"/>
      <c r="BL2" s="2246"/>
      <c r="BM2" s="2246"/>
      <c r="BN2" s="2246"/>
      <c r="BO2" s="2246"/>
      <c r="BP2" s="2246"/>
      <c r="BQ2" s="2246"/>
      <c r="BR2" s="2246"/>
      <c r="BS2" s="2246"/>
      <c r="BT2" s="2246"/>
      <c r="BU2" s="2246"/>
      <c r="BV2" s="2246"/>
      <c r="BW2" s="2246"/>
      <c r="BX2" s="1142"/>
      <c r="BY2" s="1142"/>
      <c r="BZ2" s="1142"/>
      <c r="CA2" s="1142"/>
      <c r="CB2" s="1142"/>
      <c r="CC2" s="1142"/>
      <c r="CD2" s="1142"/>
      <c r="CE2" s="1142"/>
      <c r="CF2" s="1142"/>
      <c r="CG2" s="1142"/>
      <c r="CH2" s="1142"/>
      <c r="CI2" s="1142"/>
      <c r="CJ2" s="1142"/>
      <c r="CK2" s="1142"/>
      <c r="CL2" s="1142"/>
      <c r="CM2" s="1142"/>
      <c r="CN2" s="1142"/>
      <c r="CO2" s="1142"/>
      <c r="CP2" s="1142"/>
      <c r="CQ2" s="1142"/>
      <c r="CR2" s="1142"/>
      <c r="CS2" s="1142"/>
      <c r="CT2" s="1142"/>
      <c r="CU2" s="1142"/>
      <c r="CV2" s="1142"/>
      <c r="CW2" s="1142"/>
      <c r="CX2" s="1142"/>
      <c r="CY2" s="1142"/>
      <c r="CZ2" s="1142"/>
      <c r="DA2" s="1142"/>
      <c r="DB2" s="1142"/>
      <c r="DC2" s="1142"/>
      <c r="DD2" s="1142"/>
      <c r="DE2" s="1142"/>
      <c r="DF2" s="1142"/>
      <c r="DG2" s="1142"/>
      <c r="DH2" s="1142"/>
      <c r="DI2" s="1142"/>
      <c r="DJ2" s="1142"/>
      <c r="DK2" s="1142"/>
      <c r="DL2" s="1142"/>
      <c r="DM2" s="1142"/>
      <c r="DN2" s="1142"/>
      <c r="DO2" s="1142"/>
      <c r="DP2" s="1142"/>
      <c r="DQ2" s="1142"/>
      <c r="DR2" s="1142"/>
      <c r="DS2" s="1142"/>
      <c r="DT2" s="1142"/>
      <c r="DU2" s="1142"/>
      <c r="DV2" s="1142"/>
      <c r="DW2" s="1142"/>
      <c r="DX2" s="1142"/>
      <c r="DY2" s="1142"/>
      <c r="DZ2" s="1347"/>
    </row>
    <row r="3" spans="2:130" ht="17.25" customHeight="1">
      <c r="B3" s="1146"/>
      <c r="C3" s="1069"/>
      <c r="D3" s="1069"/>
      <c r="E3" s="1069"/>
      <c r="F3" s="1069"/>
      <c r="G3" s="1069"/>
      <c r="H3" s="1069"/>
      <c r="I3" s="1069"/>
      <c r="J3" s="1069"/>
      <c r="K3" s="1069"/>
      <c r="L3" s="1069"/>
      <c r="M3" s="1069"/>
      <c r="N3" s="1069"/>
      <c r="O3" s="1069"/>
      <c r="P3" s="1069"/>
      <c r="Q3" s="1069"/>
      <c r="R3" s="1069"/>
      <c r="S3" s="1069"/>
      <c r="T3" s="1069"/>
      <c r="U3" s="1069"/>
      <c r="V3" s="1069"/>
      <c r="W3" s="1069"/>
      <c r="X3" s="1069"/>
      <c r="Y3" s="1069"/>
      <c r="Z3" s="1069"/>
      <c r="AA3" s="1069"/>
      <c r="AB3" s="1069"/>
      <c r="AC3" s="1069"/>
      <c r="AD3" s="1069"/>
      <c r="AE3" s="1069"/>
      <c r="AF3" s="1069"/>
      <c r="AG3" s="1069"/>
      <c r="AH3" s="1069"/>
      <c r="AI3" s="1069"/>
      <c r="AJ3" s="1069"/>
      <c r="AK3" s="1069"/>
      <c r="AL3" s="1069"/>
      <c r="AM3" s="1069"/>
      <c r="AN3" s="1069"/>
      <c r="AO3" s="1069"/>
      <c r="AP3" s="1069"/>
      <c r="AQ3" s="1069"/>
      <c r="AR3" s="1069"/>
      <c r="AS3" s="1069"/>
      <c r="AT3" s="1069"/>
      <c r="AU3" s="1069"/>
      <c r="AV3" s="1069"/>
      <c r="AW3" s="1069"/>
      <c r="AX3" s="1069"/>
      <c r="AY3" s="1069"/>
      <c r="AZ3" s="1069"/>
      <c r="BA3" s="1069"/>
      <c r="BB3" s="1069"/>
      <c r="BC3" s="1069"/>
      <c r="BD3" s="1069"/>
      <c r="BE3" s="1069"/>
      <c r="BF3" s="1069"/>
      <c r="BG3" s="1069"/>
      <c r="BH3" s="1069"/>
      <c r="BI3" s="1070"/>
      <c r="BJ3" s="1070"/>
      <c r="BK3" s="1070"/>
      <c r="BL3" s="1070"/>
      <c r="BM3" s="1070"/>
      <c r="BN3" s="1070"/>
      <c r="BO3" s="1070"/>
      <c r="BP3" s="1070"/>
      <c r="BQ3" s="1070"/>
      <c r="BR3" s="1070"/>
      <c r="BS3" s="1070"/>
      <c r="BT3" s="1070"/>
      <c r="BU3" s="1070"/>
      <c r="BV3" s="1070"/>
      <c r="BW3" s="1070"/>
      <c r="BX3" s="1069"/>
      <c r="BY3" s="1069"/>
      <c r="BZ3" s="1069"/>
      <c r="CA3" s="1069"/>
      <c r="CB3" s="1069"/>
      <c r="CC3" s="1069"/>
      <c r="CD3" s="1069"/>
      <c r="CE3" s="1069"/>
      <c r="CF3" s="1069"/>
      <c r="CG3" s="1069"/>
      <c r="CH3" s="1069"/>
      <c r="CI3" s="1069"/>
      <c r="CJ3" s="1069"/>
      <c r="CK3" s="1069"/>
      <c r="CL3" s="1069"/>
      <c r="CM3" s="1069"/>
      <c r="CN3" s="1069"/>
      <c r="CO3" s="1069"/>
      <c r="CP3" s="1069"/>
      <c r="CQ3" s="1069"/>
      <c r="CR3" s="1069"/>
      <c r="CS3" s="1069"/>
      <c r="CT3" s="1069"/>
      <c r="CU3" s="1069"/>
      <c r="CV3" s="1069"/>
      <c r="CW3" s="1069"/>
      <c r="CX3" s="2325" t="s">
        <v>856</v>
      </c>
      <c r="CY3" s="2326"/>
      <c r="CZ3" s="2326"/>
      <c r="DA3" s="2326"/>
      <c r="DB3" s="2326"/>
      <c r="DC3" s="2326"/>
      <c r="DD3" s="2326"/>
      <c r="DE3" s="2326"/>
      <c r="DF3" s="2326"/>
      <c r="DG3" s="2326"/>
      <c r="DH3" s="2326"/>
      <c r="DI3" s="2326"/>
      <c r="DJ3" s="2326"/>
      <c r="DK3" s="2326"/>
      <c r="DL3" s="2326"/>
      <c r="DM3" s="2326"/>
      <c r="DN3" s="2326"/>
      <c r="DO3" s="2326"/>
      <c r="DP3" s="2326"/>
      <c r="DQ3" s="2326"/>
      <c r="DR3" s="2326"/>
      <c r="DS3" s="2326"/>
      <c r="DT3" s="2326"/>
      <c r="DU3" s="2326"/>
      <c r="DV3" s="2326"/>
      <c r="DW3" s="2326"/>
      <c r="DX3" s="2326"/>
      <c r="DY3" s="2327"/>
      <c r="DZ3" s="1348"/>
    </row>
    <row r="4" spans="2:130" ht="9" customHeight="1">
      <c r="B4" s="1146"/>
      <c r="C4" s="1069"/>
      <c r="D4" s="1069"/>
      <c r="E4" s="1069"/>
      <c r="F4" s="1069"/>
      <c r="G4" s="1069"/>
      <c r="H4" s="1069"/>
      <c r="I4" s="1069"/>
      <c r="J4" s="1069"/>
      <c r="K4" s="1069"/>
      <c r="L4" s="1069"/>
      <c r="M4" s="1069"/>
      <c r="N4" s="1069"/>
      <c r="O4" s="1069"/>
      <c r="P4" s="1069"/>
      <c r="Q4" s="1069"/>
      <c r="R4" s="1069"/>
      <c r="S4" s="1069"/>
      <c r="T4" s="1069"/>
      <c r="U4" s="1069"/>
      <c r="V4" s="1069"/>
      <c r="W4" s="1069"/>
      <c r="X4" s="1069"/>
      <c r="Y4" s="1069"/>
      <c r="Z4" s="1069"/>
      <c r="AA4" s="1069"/>
      <c r="AB4" s="1069"/>
      <c r="AC4" s="1069"/>
      <c r="AD4" s="1069"/>
      <c r="AE4" s="1069"/>
      <c r="AF4" s="1069"/>
      <c r="AG4" s="1069"/>
      <c r="AH4" s="1069"/>
      <c r="AI4" s="1069"/>
      <c r="AJ4" s="1069"/>
      <c r="AK4" s="1069"/>
      <c r="AL4" s="1069"/>
      <c r="AM4" s="1069"/>
      <c r="AN4" s="1069"/>
      <c r="AO4" s="1069"/>
      <c r="AP4" s="1069"/>
      <c r="AQ4" s="1069"/>
      <c r="AR4" s="1069"/>
      <c r="AS4" s="1069"/>
      <c r="AT4" s="1069"/>
      <c r="AU4" s="1069"/>
      <c r="AV4" s="1069"/>
      <c r="AW4" s="1069"/>
      <c r="AX4" s="1069"/>
      <c r="AY4" s="1069"/>
      <c r="AZ4" s="1069"/>
      <c r="BA4" s="1069"/>
      <c r="BB4" s="1069"/>
      <c r="BC4" s="1069"/>
      <c r="BD4" s="1069"/>
      <c r="BE4" s="1069"/>
      <c r="BF4" s="1069"/>
      <c r="BG4" s="1069"/>
      <c r="BH4" s="1069"/>
      <c r="BI4" s="1070"/>
      <c r="BJ4" s="1070"/>
      <c r="BK4" s="1070"/>
      <c r="BL4" s="1070"/>
      <c r="BM4" s="1070"/>
      <c r="BN4" s="1070"/>
      <c r="BO4" s="1070"/>
      <c r="BP4" s="1070"/>
      <c r="BQ4" s="1070"/>
      <c r="BR4" s="1070"/>
      <c r="BS4" s="1070"/>
      <c r="BT4" s="1070"/>
      <c r="BU4" s="1070"/>
      <c r="BV4" s="1070"/>
      <c r="BW4" s="1070"/>
      <c r="BX4" s="1069"/>
      <c r="BY4" s="1069"/>
      <c r="BZ4" s="1069"/>
      <c r="CA4" s="1069"/>
      <c r="CB4" s="1069"/>
      <c r="CC4" s="1069"/>
      <c r="CD4" s="1069"/>
      <c r="CE4" s="1069"/>
      <c r="CF4" s="1069"/>
      <c r="CG4" s="1069"/>
      <c r="CH4" s="1069"/>
      <c r="CI4" s="1069"/>
      <c r="CJ4" s="1069"/>
      <c r="CK4" s="1069"/>
      <c r="CL4" s="1069"/>
      <c r="CM4" s="1069"/>
      <c r="CN4" s="1069"/>
      <c r="CO4" s="1069"/>
      <c r="CP4" s="1069"/>
      <c r="CQ4" s="1069"/>
      <c r="CR4" s="1069"/>
      <c r="CS4" s="1069"/>
      <c r="CT4" s="1069"/>
      <c r="CU4" s="1069"/>
      <c r="CV4" s="1069"/>
      <c r="CW4" s="1069"/>
      <c r="CX4" s="2328"/>
      <c r="CY4" s="2329"/>
      <c r="CZ4" s="2329"/>
      <c r="DA4" s="2329"/>
      <c r="DB4" s="2329"/>
      <c r="DC4" s="2329"/>
      <c r="DD4" s="2329"/>
      <c r="DE4" s="2329"/>
      <c r="DF4" s="2329"/>
      <c r="DG4" s="2329"/>
      <c r="DH4" s="2329"/>
      <c r="DI4" s="2329"/>
      <c r="DJ4" s="2329"/>
      <c r="DK4" s="2329"/>
      <c r="DL4" s="2329"/>
      <c r="DM4" s="2329"/>
      <c r="DN4" s="2329"/>
      <c r="DO4" s="2329"/>
      <c r="DP4" s="2329"/>
      <c r="DQ4" s="2329"/>
      <c r="DR4" s="2329"/>
      <c r="DS4" s="2329"/>
      <c r="DT4" s="2329"/>
      <c r="DU4" s="2329"/>
      <c r="DV4" s="2329"/>
      <c r="DW4" s="2329"/>
      <c r="DX4" s="2329"/>
      <c r="DY4" s="2330"/>
      <c r="DZ4" s="1348"/>
    </row>
    <row r="5" spans="2:130" ht="9" customHeight="1">
      <c r="B5" s="1146"/>
      <c r="C5" s="1069"/>
      <c r="D5" s="1069"/>
      <c r="E5" s="1069"/>
      <c r="F5" s="1069"/>
      <c r="G5" s="1069"/>
      <c r="H5" s="1069"/>
      <c r="I5" s="1069"/>
      <c r="J5" s="1069"/>
      <c r="K5" s="1069"/>
      <c r="L5" s="1069"/>
      <c r="M5" s="1069"/>
      <c r="N5" s="1069"/>
      <c r="O5" s="1069"/>
      <c r="P5" s="1069"/>
      <c r="Q5" s="1069"/>
      <c r="R5" s="1069"/>
      <c r="S5" s="1069"/>
      <c r="T5" s="1069"/>
      <c r="U5" s="1069"/>
      <c r="V5" s="1069"/>
      <c r="W5" s="1069"/>
      <c r="X5" s="1069"/>
      <c r="Y5" s="1069"/>
      <c r="Z5" s="1069"/>
      <c r="AA5" s="1069"/>
      <c r="AB5" s="1069"/>
      <c r="AC5" s="1069"/>
      <c r="AD5" s="1069"/>
      <c r="AE5" s="1069"/>
      <c r="AF5" s="1069"/>
      <c r="AG5" s="1069"/>
      <c r="AH5" s="1069"/>
      <c r="AI5" s="1069"/>
      <c r="AJ5" s="1069"/>
      <c r="AK5" s="1069"/>
      <c r="AL5" s="1069"/>
      <c r="AM5" s="1069"/>
      <c r="AN5" s="1069"/>
      <c r="AO5" s="1069"/>
      <c r="AP5" s="1069"/>
      <c r="AQ5" s="1069"/>
      <c r="AR5" s="1069"/>
      <c r="AS5" s="1069"/>
      <c r="AT5" s="1069"/>
      <c r="AU5" s="1069"/>
      <c r="AV5" s="1069"/>
      <c r="AW5" s="1069"/>
      <c r="AX5" s="1069"/>
      <c r="AY5" s="1069"/>
      <c r="AZ5" s="1069"/>
      <c r="BA5" s="1069"/>
      <c r="BB5" s="1069"/>
      <c r="BC5" s="1069"/>
      <c r="BD5" s="1069"/>
      <c r="BE5" s="1069"/>
      <c r="BF5" s="1069"/>
      <c r="BG5" s="1069"/>
      <c r="BH5" s="1069"/>
      <c r="BI5" s="1070"/>
      <c r="BJ5" s="1070"/>
      <c r="BK5" s="1070"/>
      <c r="BL5" s="1070"/>
      <c r="BM5" s="1070"/>
      <c r="BN5" s="1070"/>
      <c r="BO5" s="1070"/>
      <c r="BP5" s="1070"/>
      <c r="BQ5" s="1070"/>
      <c r="BR5" s="1070"/>
      <c r="BS5" s="1070"/>
      <c r="BT5" s="1070"/>
      <c r="BU5" s="1070"/>
      <c r="BV5" s="1070"/>
      <c r="BW5" s="1070"/>
      <c r="BX5" s="1069"/>
      <c r="BY5" s="1069"/>
      <c r="BZ5" s="1069"/>
      <c r="CA5" s="1069"/>
      <c r="CB5" s="1069"/>
      <c r="CC5" s="1069"/>
      <c r="CD5" s="1069"/>
      <c r="CE5" s="1069"/>
      <c r="CF5" s="1069"/>
      <c r="CG5" s="1069"/>
      <c r="CH5" s="1069"/>
      <c r="CI5" s="1069"/>
      <c r="CJ5" s="1069"/>
      <c r="CK5" s="1069"/>
      <c r="CL5" s="1069"/>
      <c r="CM5" s="1069"/>
      <c r="CN5" s="1069"/>
      <c r="CO5" s="1069"/>
      <c r="CP5" s="1069"/>
      <c r="CQ5" s="1069"/>
      <c r="CR5" s="1069"/>
      <c r="CS5" s="1069"/>
      <c r="CT5" s="1069"/>
      <c r="CU5" s="1069"/>
      <c r="CV5" s="1069"/>
      <c r="CW5" s="1069"/>
      <c r="CX5" s="1069"/>
      <c r="CY5" s="1069"/>
      <c r="CZ5" s="1069"/>
      <c r="DA5" s="1069"/>
      <c r="DB5" s="1069"/>
      <c r="DC5" s="1069"/>
      <c r="DD5" s="1069"/>
      <c r="DE5" s="1069"/>
      <c r="DF5" s="1069"/>
      <c r="DG5" s="1069"/>
      <c r="DH5" s="1069"/>
      <c r="DI5" s="1069"/>
      <c r="DJ5" s="1069"/>
      <c r="DK5" s="1069"/>
      <c r="DL5" s="1069"/>
      <c r="DM5" s="1069"/>
      <c r="DN5" s="1069"/>
      <c r="DO5" s="1069"/>
      <c r="DP5" s="1069"/>
      <c r="DQ5" s="1069"/>
      <c r="DR5" s="1069"/>
      <c r="DS5" s="1069"/>
      <c r="DT5" s="1069"/>
      <c r="DU5" s="1069"/>
      <c r="DV5" s="1069"/>
      <c r="DW5" s="1069"/>
      <c r="DX5" s="1069"/>
      <c r="DY5" s="1069"/>
      <c r="DZ5" s="1348"/>
    </row>
    <row r="6" spans="2:130" ht="27" customHeight="1">
      <c r="B6" s="1349"/>
      <c r="C6" s="2247" t="s">
        <v>322</v>
      </c>
      <c r="D6" s="2248"/>
      <c r="E6" s="2248"/>
      <c r="F6" s="2248"/>
      <c r="G6" s="2248"/>
      <c r="H6" s="2248"/>
      <c r="I6" s="2248"/>
      <c r="J6" s="2248"/>
      <c r="K6" s="2248"/>
      <c r="L6" s="2248"/>
      <c r="M6" s="2248"/>
      <c r="N6" s="2248"/>
      <c r="O6" s="2248"/>
      <c r="P6" s="2248"/>
      <c r="Q6" s="2248"/>
      <c r="R6" s="2248"/>
      <c r="S6" s="2248"/>
      <c r="T6" s="2248"/>
      <c r="U6" s="2248"/>
      <c r="V6" s="2248"/>
      <c r="W6" s="2248"/>
      <c r="X6" s="2248"/>
      <c r="Y6" s="2248"/>
      <c r="Z6" s="2248"/>
      <c r="AA6" s="2248"/>
      <c r="AB6" s="2248"/>
      <c r="AC6" s="2248"/>
      <c r="AD6" s="2248"/>
      <c r="AE6" s="2248"/>
      <c r="AF6" s="2248"/>
      <c r="AG6" s="2248"/>
      <c r="AH6" s="2248"/>
      <c r="AI6" s="2248"/>
      <c r="AJ6" s="2248"/>
      <c r="AK6" s="2248"/>
      <c r="AL6" s="2248"/>
      <c r="AM6" s="2248"/>
      <c r="AN6" s="2248"/>
      <c r="AO6" s="2248"/>
      <c r="AP6" s="2248"/>
      <c r="AQ6" s="2248"/>
      <c r="AR6" s="2248"/>
      <c r="AS6" s="2248"/>
      <c r="AT6" s="2248"/>
      <c r="AU6" s="2248"/>
      <c r="AV6" s="2248"/>
      <c r="AW6" s="2248"/>
      <c r="AX6" s="2248"/>
      <c r="AY6" s="2248"/>
      <c r="AZ6" s="2248"/>
      <c r="BA6" s="2248"/>
      <c r="BB6" s="2248"/>
      <c r="BC6" s="2248"/>
      <c r="BD6" s="2248"/>
      <c r="BE6" s="2248"/>
      <c r="BF6" s="2248"/>
      <c r="BG6" s="2248"/>
      <c r="BH6" s="2248"/>
      <c r="BI6" s="2248"/>
      <c r="BJ6" s="2248"/>
      <c r="BK6" s="2248"/>
      <c r="BL6" s="2248"/>
      <c r="BM6" s="2248"/>
      <c r="BN6" s="2248"/>
      <c r="BO6" s="2248"/>
      <c r="BP6" s="2248"/>
      <c r="BQ6" s="2248"/>
      <c r="BR6" s="2248"/>
      <c r="BS6" s="2248"/>
      <c r="BT6" s="2248"/>
      <c r="BU6" s="2248"/>
      <c r="BV6" s="2248"/>
      <c r="BW6" s="2248"/>
      <c r="BX6" s="2248"/>
      <c r="BY6" s="2248"/>
      <c r="BZ6" s="2248"/>
      <c r="CA6" s="2248"/>
      <c r="CB6" s="2248"/>
      <c r="CC6" s="2248"/>
      <c r="CD6" s="2248"/>
      <c r="CE6" s="2248"/>
      <c r="CF6" s="2248"/>
      <c r="CG6" s="2248"/>
      <c r="CH6" s="2248"/>
      <c r="CI6" s="2248"/>
      <c r="CJ6" s="2248"/>
      <c r="CK6" s="2248"/>
      <c r="CL6" s="2248"/>
      <c r="CM6" s="2248"/>
      <c r="CN6" s="2248"/>
      <c r="CO6" s="2248"/>
      <c r="CP6" s="2248"/>
      <c r="CQ6" s="2248"/>
      <c r="CR6" s="2248"/>
      <c r="CS6" s="2248"/>
      <c r="CT6" s="2248"/>
      <c r="CU6" s="2248"/>
      <c r="CV6" s="2248"/>
      <c r="CW6" s="2248"/>
      <c r="CX6" s="2248"/>
      <c r="CY6" s="2248"/>
      <c r="CZ6" s="2248"/>
      <c r="DA6" s="2248"/>
      <c r="DB6" s="2248"/>
      <c r="DC6" s="2248"/>
      <c r="DD6" s="2248"/>
      <c r="DE6" s="2248"/>
      <c r="DF6" s="2248"/>
      <c r="DG6" s="2248"/>
      <c r="DH6" s="2248"/>
      <c r="DI6" s="2248"/>
      <c r="DJ6" s="2248"/>
      <c r="DK6" s="2248"/>
      <c r="DL6" s="2248"/>
      <c r="DM6" s="2248"/>
      <c r="DN6" s="2248"/>
      <c r="DO6" s="2248"/>
      <c r="DP6" s="2248"/>
      <c r="DQ6" s="2248"/>
      <c r="DR6" s="2248"/>
      <c r="DS6" s="2248"/>
      <c r="DT6" s="2248"/>
      <c r="DU6" s="2248"/>
      <c r="DV6" s="2248"/>
      <c r="DW6" s="2248"/>
      <c r="DX6" s="2248"/>
      <c r="DY6" s="2249"/>
      <c r="DZ6" s="1350"/>
    </row>
    <row r="7" spans="2:130" s="1071" customFormat="1" ht="9.75" customHeight="1">
      <c r="B7" s="1351"/>
      <c r="C7" s="2250"/>
      <c r="D7" s="2250"/>
      <c r="E7" s="2250"/>
      <c r="F7" s="2250"/>
      <c r="G7" s="2250"/>
      <c r="H7" s="2250"/>
      <c r="I7" s="2250"/>
      <c r="J7" s="2250"/>
      <c r="K7" s="2250"/>
      <c r="L7" s="2250"/>
      <c r="M7" s="2250"/>
      <c r="N7" s="2250"/>
      <c r="O7" s="2250"/>
      <c r="P7" s="2250"/>
      <c r="Q7" s="2250"/>
      <c r="R7" s="2250"/>
      <c r="S7" s="2250"/>
      <c r="T7" s="2250"/>
      <c r="U7" s="2250"/>
      <c r="V7" s="2250"/>
      <c r="W7" s="2250"/>
      <c r="X7" s="2250"/>
      <c r="Y7" s="2250"/>
      <c r="Z7" s="2250"/>
      <c r="AA7" s="2250"/>
      <c r="AB7" s="2250"/>
      <c r="AC7" s="2250"/>
      <c r="AD7" s="2250"/>
      <c r="AE7" s="2250"/>
      <c r="AF7" s="2250"/>
      <c r="AG7" s="2250"/>
      <c r="AH7" s="2250"/>
      <c r="AI7" s="2250"/>
      <c r="AJ7" s="2250"/>
      <c r="AK7" s="2250"/>
      <c r="AL7" s="2250"/>
      <c r="AM7" s="2250"/>
      <c r="AN7" s="2250"/>
      <c r="AO7" s="2250"/>
      <c r="AP7" s="2250"/>
      <c r="AQ7" s="2250"/>
      <c r="AR7" s="2250"/>
      <c r="AS7" s="2250"/>
      <c r="AT7" s="2250"/>
      <c r="AU7" s="2250"/>
      <c r="AV7" s="2250"/>
      <c r="AW7" s="2250"/>
      <c r="AX7" s="2250"/>
      <c r="AY7" s="2250"/>
      <c r="AZ7" s="2250"/>
      <c r="BA7" s="2250"/>
      <c r="BB7" s="2250"/>
      <c r="BC7" s="2250"/>
      <c r="BD7" s="2250"/>
      <c r="BE7" s="2250"/>
      <c r="BF7" s="2250"/>
      <c r="BG7" s="2250"/>
      <c r="BH7" s="2250"/>
      <c r="BI7" s="2250"/>
      <c r="BJ7" s="2250"/>
      <c r="BK7" s="2250"/>
      <c r="BL7" s="2250"/>
      <c r="BM7" s="2250"/>
      <c r="BN7" s="2250"/>
      <c r="BO7" s="2250"/>
      <c r="BP7" s="2250"/>
      <c r="BQ7" s="2250"/>
      <c r="BR7" s="2250"/>
      <c r="BS7" s="2250"/>
      <c r="BT7" s="2250"/>
      <c r="BU7" s="2250"/>
      <c r="BV7" s="2250"/>
      <c r="BW7" s="2250"/>
      <c r="BX7" s="2250"/>
      <c r="BY7" s="2250"/>
      <c r="BZ7" s="2250"/>
      <c r="CA7" s="2250"/>
      <c r="CB7" s="2250"/>
      <c r="CC7" s="2250"/>
      <c r="CD7" s="2250"/>
      <c r="CE7" s="2250"/>
      <c r="CF7" s="2250"/>
      <c r="CG7" s="2250"/>
      <c r="CH7" s="2250"/>
      <c r="CI7" s="2250"/>
      <c r="CJ7" s="2250"/>
      <c r="CK7" s="2250"/>
      <c r="CL7" s="2250"/>
      <c r="CM7" s="2250"/>
      <c r="CN7" s="2250"/>
      <c r="CO7" s="2250"/>
      <c r="CP7" s="2250"/>
      <c r="CQ7" s="2250"/>
      <c r="CR7" s="2250"/>
      <c r="CS7" s="2250"/>
      <c r="CT7" s="2250"/>
      <c r="CU7" s="2250"/>
      <c r="CV7" s="2250"/>
      <c r="CW7" s="2250"/>
      <c r="CX7" s="2250"/>
      <c r="CY7" s="2250"/>
      <c r="CZ7" s="2250"/>
      <c r="DA7" s="2250"/>
      <c r="DB7" s="2250"/>
      <c r="DC7" s="2250"/>
      <c r="DD7" s="2250"/>
      <c r="DE7" s="2250"/>
      <c r="DF7" s="2250"/>
      <c r="DG7" s="2250"/>
      <c r="DH7" s="2250"/>
      <c r="DI7" s="2250"/>
      <c r="DJ7" s="2250"/>
      <c r="DK7" s="2250"/>
      <c r="DL7" s="2250"/>
      <c r="DM7" s="2250"/>
      <c r="DN7" s="2250"/>
      <c r="DO7" s="2250"/>
      <c r="DP7" s="2250"/>
      <c r="DQ7" s="2250"/>
      <c r="DR7" s="2250"/>
      <c r="DS7" s="2250"/>
      <c r="DT7" s="2250"/>
      <c r="DU7" s="2250"/>
      <c r="DV7" s="2250"/>
      <c r="DW7" s="2250"/>
      <c r="DX7" s="2250"/>
      <c r="DY7" s="2250"/>
      <c r="DZ7" s="1352"/>
    </row>
    <row r="8" spans="2:130" s="1073" customFormat="1" ht="16.5" customHeight="1">
      <c r="B8" s="1351"/>
      <c r="C8" s="1072"/>
      <c r="D8" s="1072"/>
      <c r="E8" s="1072"/>
      <c r="F8" s="1072"/>
      <c r="G8" s="1072"/>
      <c r="H8" s="1072"/>
      <c r="I8" s="1072"/>
      <c r="J8" s="1072"/>
      <c r="K8" s="1072"/>
      <c r="L8" s="1072"/>
      <c r="M8" s="1072"/>
      <c r="N8" s="1072"/>
      <c r="O8" s="1072"/>
      <c r="P8" s="1072"/>
      <c r="Q8" s="1072"/>
      <c r="R8" s="1072"/>
      <c r="S8" s="1072"/>
      <c r="T8" s="1072"/>
      <c r="U8" s="1072"/>
      <c r="V8" s="1072"/>
      <c r="W8" s="1072"/>
      <c r="X8" s="1072"/>
      <c r="Y8" s="1072"/>
      <c r="Z8" s="1072"/>
      <c r="AA8" s="1072"/>
      <c r="AB8" s="1072"/>
      <c r="AC8" s="1072"/>
      <c r="AD8" s="1072"/>
      <c r="AE8" s="1072"/>
      <c r="AF8" s="1072"/>
      <c r="AG8" s="1072"/>
      <c r="AH8" s="1072"/>
      <c r="AI8" s="1072"/>
      <c r="AJ8" s="1072"/>
      <c r="AK8" s="1072"/>
      <c r="AL8" s="1072"/>
      <c r="AM8" s="1072"/>
      <c r="AN8" s="1072"/>
      <c r="AO8" s="1072"/>
      <c r="AP8" s="1072"/>
      <c r="AQ8" s="1072"/>
      <c r="AR8" s="1072"/>
      <c r="AS8" s="1072"/>
      <c r="AT8" s="1072"/>
      <c r="AU8" s="1072"/>
      <c r="AV8" s="1072"/>
      <c r="AW8" s="1072"/>
      <c r="AX8" s="1072"/>
      <c r="AY8" s="1072"/>
      <c r="AZ8" s="1072"/>
      <c r="BA8" s="1072"/>
      <c r="BB8" s="1072"/>
      <c r="BC8" s="1072"/>
      <c r="BD8" s="1072"/>
      <c r="BE8" s="1072"/>
      <c r="BF8" s="1072"/>
      <c r="BG8" s="1072"/>
      <c r="BH8" s="1072"/>
      <c r="BI8" s="1072"/>
      <c r="BJ8" s="1072"/>
      <c r="BK8" s="1072"/>
      <c r="BL8" s="1072"/>
      <c r="BM8" s="1072"/>
      <c r="BN8" s="1072"/>
      <c r="BO8" s="1072"/>
      <c r="BP8" s="1072"/>
      <c r="BQ8" s="1072"/>
      <c r="BR8" s="1072"/>
      <c r="BS8" s="1072"/>
      <c r="BT8" s="1072"/>
      <c r="BU8" s="1072"/>
      <c r="BV8" s="1072"/>
      <c r="BW8" s="1072"/>
      <c r="BX8" s="1072"/>
      <c r="BY8" s="1072"/>
      <c r="BZ8" s="1072"/>
      <c r="CA8" s="1072"/>
      <c r="CB8" s="1072"/>
      <c r="CC8" s="1072"/>
      <c r="CD8" s="1072"/>
      <c r="CE8" s="1072"/>
      <c r="CF8" s="1072"/>
      <c r="CG8" s="1072"/>
      <c r="CH8" s="1072"/>
      <c r="CI8" s="1072"/>
      <c r="CJ8" s="1072"/>
      <c r="CK8" s="1072"/>
      <c r="CL8" s="1072"/>
      <c r="CM8" s="1072"/>
      <c r="CN8" s="1072"/>
      <c r="CO8" s="1072"/>
      <c r="CP8" s="1072"/>
      <c r="CQ8" s="1072"/>
      <c r="CR8" s="1072"/>
      <c r="CS8" s="1072"/>
      <c r="CT8" s="1072"/>
      <c r="CU8" s="1072"/>
      <c r="CV8" s="1072"/>
      <c r="CW8" s="1072"/>
      <c r="CX8" s="1072"/>
      <c r="CY8" s="1072"/>
      <c r="CZ8" s="1072"/>
      <c r="DA8" s="1072"/>
      <c r="DB8" s="1072"/>
      <c r="DC8" s="1072"/>
      <c r="DD8" s="1072"/>
      <c r="DE8" s="1072"/>
      <c r="DF8" s="1072"/>
      <c r="DG8" s="1072"/>
      <c r="DH8" s="1072"/>
      <c r="DI8" s="1072"/>
      <c r="DJ8" s="1072"/>
      <c r="DK8" s="1072"/>
      <c r="DL8" s="1072"/>
      <c r="DM8" s="1072"/>
      <c r="DN8" s="1072"/>
      <c r="DO8" s="1072"/>
      <c r="DP8" s="1072"/>
      <c r="DQ8" s="1072"/>
      <c r="DR8" s="1072"/>
      <c r="DS8" s="1072"/>
      <c r="DT8" s="1072"/>
      <c r="DU8" s="1072"/>
      <c r="DV8" s="1072"/>
      <c r="DW8" s="1072"/>
      <c r="DX8" s="1072"/>
      <c r="DY8" s="1072"/>
      <c r="DZ8" s="1353"/>
    </row>
    <row r="9" spans="2:130" s="1073" customFormat="1" ht="21.75" customHeight="1">
      <c r="B9" s="1354"/>
      <c r="C9" s="2251" t="s">
        <v>517</v>
      </c>
      <c r="D9" s="2252"/>
      <c r="E9" s="2252"/>
      <c r="F9" s="2252"/>
      <c r="G9" s="2252"/>
      <c r="H9" s="2252"/>
      <c r="I9" s="2252"/>
      <c r="J9" s="2252"/>
      <c r="K9" s="2252"/>
      <c r="L9" s="2252"/>
      <c r="M9" s="2252"/>
      <c r="N9" s="2252"/>
      <c r="O9" s="2252"/>
      <c r="P9" s="2252"/>
      <c r="Q9" s="2252"/>
      <c r="R9" s="2252"/>
      <c r="S9" s="2252"/>
      <c r="T9" s="2252"/>
      <c r="U9" s="2252"/>
      <c r="V9" s="2252"/>
      <c r="W9" s="2252"/>
      <c r="X9" s="2252"/>
      <c r="Y9" s="2252"/>
      <c r="Z9" s="2252"/>
      <c r="AA9" s="2252"/>
      <c r="AB9" s="2252"/>
      <c r="AC9" s="2252"/>
      <c r="AD9" s="2252"/>
      <c r="AE9" s="2252"/>
      <c r="AF9" s="2252"/>
      <c r="AG9" s="2252"/>
      <c r="AH9" s="2252"/>
      <c r="AI9" s="2252"/>
      <c r="AJ9" s="2252"/>
      <c r="AK9" s="2252"/>
      <c r="AL9" s="2252"/>
      <c r="AM9" s="2252"/>
      <c r="AN9" s="2252"/>
      <c r="AO9" s="2252"/>
      <c r="AP9" s="2253"/>
      <c r="AQ9" s="2254" t="s">
        <v>518</v>
      </c>
      <c r="AR9" s="2255"/>
      <c r="AS9" s="2255"/>
      <c r="AT9" s="2255"/>
      <c r="AU9" s="2255"/>
      <c r="AV9" s="2255"/>
      <c r="AW9" s="2255"/>
      <c r="AX9" s="2255"/>
      <c r="AY9" s="2255"/>
      <c r="AZ9" s="2255"/>
      <c r="BA9" s="2255"/>
      <c r="BB9" s="2255"/>
      <c r="BC9" s="2255"/>
      <c r="BD9" s="2255"/>
      <c r="BE9" s="2255"/>
      <c r="BF9" s="2255"/>
      <c r="BG9" s="2255"/>
      <c r="BH9" s="2255"/>
      <c r="BI9" s="2255"/>
      <c r="BJ9" s="2255"/>
      <c r="BK9" s="2255"/>
      <c r="BL9" s="2255"/>
      <c r="BM9" s="2255"/>
      <c r="BN9" s="2255"/>
      <c r="BO9" s="2255"/>
      <c r="BP9" s="2255"/>
      <c r="BQ9" s="2255"/>
      <c r="BR9" s="2255"/>
      <c r="BS9" s="2255"/>
      <c r="BT9" s="2255"/>
      <c r="BU9" s="2255"/>
      <c r="BV9" s="2255"/>
      <c r="BW9" s="2255"/>
      <c r="BX9" s="2255"/>
      <c r="BY9" s="2255"/>
      <c r="BZ9" s="2255"/>
      <c r="CA9" s="2255"/>
      <c r="CB9" s="2255"/>
      <c r="CC9" s="2255"/>
      <c r="CD9" s="2255"/>
      <c r="CE9" s="2255"/>
      <c r="CF9" s="2255"/>
      <c r="CG9" s="2255"/>
      <c r="CH9" s="2255"/>
      <c r="CI9" s="2255"/>
      <c r="CJ9" s="2255"/>
      <c r="CK9" s="2255"/>
      <c r="CL9" s="2255"/>
      <c r="CM9" s="2255"/>
      <c r="CN9" s="2255"/>
      <c r="CO9" s="2255"/>
      <c r="CP9" s="2255"/>
      <c r="CQ9" s="2255"/>
      <c r="CR9" s="2255"/>
      <c r="CS9" s="2255"/>
      <c r="CT9" s="2255"/>
      <c r="CU9" s="2255"/>
      <c r="CV9" s="2255"/>
      <c r="CW9" s="2255"/>
      <c r="CX9" s="2255"/>
      <c r="CY9" s="2255"/>
      <c r="CZ9" s="2255"/>
      <c r="DA9" s="2255"/>
      <c r="DB9" s="2255"/>
      <c r="DC9" s="2255"/>
      <c r="DD9" s="2255"/>
      <c r="DE9" s="2255"/>
      <c r="DF9" s="2255"/>
      <c r="DG9" s="2255"/>
      <c r="DH9" s="2255"/>
      <c r="DI9" s="2255"/>
      <c r="DJ9" s="2255"/>
      <c r="DK9" s="2255"/>
      <c r="DL9" s="2255"/>
      <c r="DM9" s="2255"/>
      <c r="DN9" s="2255"/>
      <c r="DO9" s="2255"/>
      <c r="DP9" s="2255"/>
      <c r="DQ9" s="2255"/>
      <c r="DR9" s="2255"/>
      <c r="DS9" s="2255"/>
      <c r="DT9" s="2255"/>
      <c r="DU9" s="2255"/>
      <c r="DV9" s="2255"/>
      <c r="DW9" s="2255"/>
      <c r="DX9" s="2255"/>
      <c r="DY9" s="2256"/>
      <c r="DZ9" s="1355"/>
    </row>
    <row r="10" spans="2:130" s="1073" customFormat="1" ht="9.75" customHeight="1">
      <c r="B10" s="1351"/>
      <c r="C10" s="1072"/>
      <c r="D10" s="1072"/>
      <c r="E10" s="1072"/>
      <c r="F10" s="1072"/>
      <c r="G10" s="1072"/>
      <c r="H10" s="1072"/>
      <c r="I10" s="1072"/>
      <c r="J10" s="1072"/>
      <c r="K10" s="1072"/>
      <c r="L10" s="1072"/>
      <c r="M10" s="1072"/>
      <c r="N10" s="1072"/>
      <c r="O10" s="1072"/>
      <c r="P10" s="1072"/>
      <c r="Q10" s="1072"/>
      <c r="R10" s="1072"/>
      <c r="S10" s="1072"/>
      <c r="T10" s="1072"/>
      <c r="U10" s="1072"/>
      <c r="V10" s="1072"/>
      <c r="W10" s="1072"/>
      <c r="X10" s="1072"/>
      <c r="Y10" s="1072"/>
      <c r="Z10" s="1072"/>
      <c r="AA10" s="1072"/>
      <c r="AB10" s="1072"/>
      <c r="AC10" s="1072"/>
      <c r="AD10" s="1072"/>
      <c r="AE10" s="1072"/>
      <c r="AF10" s="1072"/>
      <c r="AG10" s="1072"/>
      <c r="AH10" s="1072"/>
      <c r="AI10" s="1072"/>
      <c r="AJ10" s="1072"/>
      <c r="AK10" s="1072"/>
      <c r="AL10" s="1072"/>
      <c r="AM10" s="1072"/>
      <c r="AN10" s="1072"/>
      <c r="AO10" s="1072"/>
      <c r="AP10" s="1072"/>
      <c r="AQ10" s="1072"/>
      <c r="AR10" s="1072"/>
      <c r="AS10" s="1072"/>
      <c r="AT10" s="1072"/>
      <c r="AU10" s="1072"/>
      <c r="AV10" s="1072"/>
      <c r="AW10" s="1072"/>
      <c r="AX10" s="1072"/>
      <c r="AY10" s="1072"/>
      <c r="AZ10" s="1072"/>
      <c r="BA10" s="1072"/>
      <c r="BB10" s="1072"/>
      <c r="BC10" s="1072"/>
      <c r="BD10" s="1072"/>
      <c r="BE10" s="1072"/>
      <c r="BF10" s="1072"/>
      <c r="BG10" s="1072"/>
      <c r="BH10" s="1072"/>
      <c r="BI10" s="1072"/>
      <c r="BJ10" s="1072"/>
      <c r="BK10" s="1072"/>
      <c r="BL10" s="1072"/>
      <c r="BM10" s="1072"/>
      <c r="BN10" s="1072"/>
      <c r="BO10" s="1072"/>
      <c r="BP10" s="1072"/>
      <c r="BQ10" s="1072"/>
      <c r="BR10" s="1072"/>
      <c r="BS10" s="1072"/>
      <c r="BT10" s="1072"/>
      <c r="BU10" s="1072"/>
      <c r="BV10" s="1072"/>
      <c r="BW10" s="1072"/>
      <c r="BX10" s="1072"/>
      <c r="BY10" s="1072"/>
      <c r="BZ10" s="1072"/>
      <c r="CA10" s="1072"/>
      <c r="CB10" s="1072"/>
      <c r="CC10" s="1072"/>
      <c r="CD10" s="1072"/>
      <c r="CE10" s="1072"/>
      <c r="CF10" s="1072"/>
      <c r="CG10" s="1072"/>
      <c r="CH10" s="1072"/>
      <c r="CI10" s="1072"/>
      <c r="CJ10" s="1072"/>
      <c r="CK10" s="1072"/>
      <c r="CL10" s="1072"/>
      <c r="CM10" s="1072"/>
      <c r="CN10" s="1072"/>
      <c r="CO10" s="1072"/>
      <c r="CP10" s="1072"/>
      <c r="CQ10" s="1072"/>
      <c r="CR10" s="1072"/>
      <c r="CS10" s="1072"/>
      <c r="CT10" s="1072"/>
      <c r="CU10" s="1072"/>
      <c r="CV10" s="1072"/>
      <c r="CW10" s="1072"/>
      <c r="CX10" s="1072"/>
      <c r="CY10" s="1072"/>
      <c r="CZ10" s="1072"/>
      <c r="DA10" s="1072"/>
      <c r="DB10" s="1072"/>
      <c r="DC10" s="1072"/>
      <c r="DD10" s="1072"/>
      <c r="DE10" s="1072"/>
      <c r="DF10" s="1072"/>
      <c r="DG10" s="1072"/>
      <c r="DH10" s="1072"/>
      <c r="DI10" s="1072"/>
      <c r="DJ10" s="1072"/>
      <c r="DK10" s="1072"/>
      <c r="DL10" s="1072"/>
      <c r="DM10" s="1072"/>
      <c r="DN10" s="1072"/>
      <c r="DO10" s="1072"/>
      <c r="DP10" s="1072"/>
      <c r="DQ10" s="1072"/>
      <c r="DR10" s="1072"/>
      <c r="DS10" s="1072"/>
      <c r="DT10" s="1072"/>
      <c r="DU10" s="1072"/>
      <c r="DV10" s="1072"/>
      <c r="DW10" s="1072"/>
      <c r="DX10" s="1072"/>
      <c r="DY10" s="1072"/>
      <c r="DZ10" s="1353"/>
    </row>
    <row r="11" spans="2:130" s="1071" customFormat="1" ht="27" customHeight="1">
      <c r="B11" s="1356"/>
      <c r="C11" s="2257" t="s">
        <v>329</v>
      </c>
      <c r="D11" s="2258"/>
      <c r="E11" s="2258"/>
      <c r="F11" s="2258"/>
      <c r="G11" s="2258"/>
      <c r="H11" s="2258"/>
      <c r="I11" s="2258"/>
      <c r="J11" s="2258"/>
      <c r="K11" s="2258"/>
      <c r="L11" s="2258"/>
      <c r="M11" s="2258"/>
      <c r="N11" s="2258"/>
      <c r="O11" s="2258"/>
      <c r="P11" s="2258"/>
      <c r="Q11" s="2258"/>
      <c r="R11" s="2258"/>
      <c r="S11" s="2258"/>
      <c r="T11" s="2258"/>
      <c r="U11" s="2258"/>
      <c r="V11" s="2258"/>
      <c r="W11" s="2258"/>
      <c r="X11" s="2258"/>
      <c r="Y11" s="2258"/>
      <c r="Z11" s="2258"/>
      <c r="AA11" s="2258"/>
      <c r="AB11" s="2259"/>
      <c r="AC11" s="2259"/>
      <c r="AD11" s="2259"/>
      <c r="AE11" s="2259"/>
      <c r="AF11" s="2259"/>
      <c r="AG11" s="2259"/>
      <c r="AH11" s="2259"/>
      <c r="AI11" s="2259"/>
      <c r="AJ11" s="2259"/>
      <c r="AK11" s="2259"/>
      <c r="AL11" s="2259"/>
      <c r="AM11" s="2259"/>
      <c r="AN11" s="2259"/>
      <c r="AO11" s="2259"/>
      <c r="AP11" s="2259"/>
      <c r="AQ11" s="2259"/>
      <c r="AR11" s="2259"/>
      <c r="AS11" s="2259"/>
      <c r="AT11" s="2259"/>
      <c r="AU11" s="2259"/>
      <c r="AV11" s="2259"/>
      <c r="AW11" s="2259"/>
      <c r="AX11" s="2259"/>
      <c r="AY11" s="2259"/>
      <c r="AZ11" s="2259"/>
      <c r="BA11" s="2259"/>
      <c r="BB11" s="2259"/>
      <c r="BC11" s="2259"/>
      <c r="BD11" s="2259"/>
      <c r="BE11" s="2259"/>
      <c r="BF11" s="2259"/>
      <c r="BG11" s="2259"/>
      <c r="BH11" s="2259"/>
      <c r="BI11" s="2259"/>
      <c r="BJ11" s="2259"/>
      <c r="BK11" s="2259"/>
      <c r="BL11" s="2259"/>
      <c r="BM11" s="2259"/>
      <c r="BN11" s="2259"/>
      <c r="BO11" s="2259"/>
      <c r="BP11" s="2259"/>
      <c r="BQ11" s="2259"/>
      <c r="BR11" s="2259"/>
      <c r="BS11" s="2259"/>
      <c r="BT11" s="2259"/>
      <c r="BU11" s="2259"/>
      <c r="BV11" s="2259"/>
      <c r="BW11" s="2259"/>
      <c r="BX11" s="2259"/>
      <c r="BY11" s="2259"/>
      <c r="BZ11" s="2259"/>
      <c r="CA11" s="2259"/>
      <c r="CB11" s="2259"/>
      <c r="CC11" s="2259"/>
      <c r="CD11" s="2259"/>
      <c r="CE11" s="2259"/>
      <c r="CF11" s="2259"/>
      <c r="CG11" s="2259"/>
      <c r="CH11" s="2259"/>
      <c r="CI11" s="2259"/>
      <c r="CJ11" s="2259"/>
      <c r="CK11" s="2259"/>
      <c r="CL11" s="2259"/>
      <c r="CM11" s="2259"/>
      <c r="CN11" s="2259"/>
      <c r="CO11" s="2259"/>
      <c r="CP11" s="2259"/>
      <c r="CQ11" s="2259"/>
      <c r="CR11" s="2259"/>
      <c r="CS11" s="2259"/>
      <c r="CT11" s="2259"/>
      <c r="CU11" s="2259"/>
      <c r="CV11" s="2259"/>
      <c r="CW11" s="2259"/>
      <c r="CX11" s="2259"/>
      <c r="CY11" s="2259"/>
      <c r="CZ11" s="2259"/>
      <c r="DA11" s="2259"/>
      <c r="DB11" s="2259"/>
      <c r="DC11" s="2259"/>
      <c r="DD11" s="2259"/>
      <c r="DE11" s="2259"/>
      <c r="DF11" s="2259"/>
      <c r="DG11" s="2259"/>
      <c r="DH11" s="2259"/>
      <c r="DI11" s="2259"/>
      <c r="DJ11" s="2259"/>
      <c r="DK11" s="2259"/>
      <c r="DL11" s="2259"/>
      <c r="DM11" s="2259"/>
      <c r="DN11" s="2259"/>
      <c r="DO11" s="2259"/>
      <c r="DP11" s="2259"/>
      <c r="DQ11" s="2259"/>
      <c r="DR11" s="2259"/>
      <c r="DS11" s="2259"/>
      <c r="DT11" s="2259"/>
      <c r="DU11" s="2259"/>
      <c r="DV11" s="2259"/>
      <c r="DW11" s="2259"/>
      <c r="DX11" s="2259"/>
      <c r="DY11" s="2259"/>
      <c r="DZ11" s="1357"/>
    </row>
    <row r="12" spans="2:130" s="1071" customFormat="1" ht="11.25" customHeight="1">
      <c r="B12" s="1351"/>
      <c r="C12" s="1070"/>
      <c r="D12" s="1070"/>
      <c r="E12" s="1070"/>
      <c r="F12" s="1070"/>
      <c r="G12" s="1070"/>
      <c r="H12" s="1070"/>
      <c r="I12" s="1070"/>
      <c r="J12" s="1070"/>
      <c r="K12" s="1070"/>
      <c r="L12" s="1070"/>
      <c r="M12" s="1070"/>
      <c r="N12" s="1070"/>
      <c r="O12" s="1070"/>
      <c r="P12" s="1070"/>
      <c r="Q12" s="1070"/>
      <c r="R12" s="1070"/>
      <c r="S12" s="1070"/>
      <c r="T12" s="1070"/>
      <c r="U12" s="1070"/>
      <c r="V12" s="1070"/>
      <c r="W12" s="1070"/>
      <c r="X12" s="1070"/>
      <c r="Y12" s="1070"/>
      <c r="Z12" s="1070"/>
      <c r="AA12" s="1070"/>
      <c r="AB12" s="1070"/>
      <c r="AC12" s="1070"/>
      <c r="AD12" s="1070"/>
      <c r="AE12" s="1070"/>
      <c r="AF12" s="1070"/>
      <c r="AG12" s="1070"/>
      <c r="AH12" s="1070"/>
      <c r="AI12" s="1070"/>
      <c r="AJ12" s="1070"/>
      <c r="AK12" s="1070"/>
      <c r="AL12" s="1070"/>
      <c r="AM12" s="1070"/>
      <c r="AN12" s="1070"/>
      <c r="AO12" s="1070"/>
      <c r="AP12" s="1070"/>
      <c r="AQ12" s="1070"/>
      <c r="AR12" s="1070"/>
      <c r="AS12" s="1070"/>
      <c r="AT12" s="1070"/>
      <c r="AU12" s="1070"/>
      <c r="AV12" s="1070"/>
      <c r="AW12" s="1070"/>
      <c r="AX12" s="1070"/>
      <c r="AY12" s="1070"/>
      <c r="AZ12" s="1070"/>
      <c r="BA12" s="1070"/>
      <c r="BB12" s="1070"/>
      <c r="BC12" s="1070"/>
      <c r="BD12" s="1070"/>
      <c r="BE12" s="1070"/>
      <c r="BF12" s="1070"/>
      <c r="BG12" s="1070"/>
      <c r="BH12" s="1070"/>
      <c r="BI12" s="1070"/>
      <c r="BJ12" s="1070"/>
      <c r="BK12" s="1070"/>
      <c r="BL12" s="1070"/>
      <c r="BM12" s="1070"/>
      <c r="BN12" s="1070"/>
      <c r="BO12" s="1070"/>
      <c r="BP12" s="1070"/>
      <c r="BQ12" s="1070"/>
      <c r="BR12" s="1070"/>
      <c r="BS12" s="1070"/>
      <c r="BT12" s="1070"/>
      <c r="BU12" s="1070"/>
      <c r="BV12" s="1070"/>
      <c r="BW12" s="1070"/>
      <c r="BX12" s="1070"/>
      <c r="BY12" s="1070"/>
      <c r="BZ12" s="1070"/>
      <c r="CA12" s="1070"/>
      <c r="CB12" s="1070"/>
      <c r="CC12" s="1070"/>
      <c r="CD12" s="1070"/>
      <c r="CE12" s="1070"/>
      <c r="CF12" s="1070"/>
      <c r="CG12" s="1070"/>
      <c r="CH12" s="1070"/>
      <c r="CI12" s="1070"/>
      <c r="CJ12" s="1070"/>
      <c r="CK12" s="1070"/>
      <c r="CL12" s="1070"/>
      <c r="CM12" s="1070"/>
      <c r="CN12" s="1070"/>
      <c r="CO12" s="1070"/>
      <c r="CP12" s="1070"/>
      <c r="CQ12" s="1070"/>
      <c r="CR12" s="1070"/>
      <c r="CS12" s="1070"/>
      <c r="CT12" s="1070"/>
      <c r="CU12" s="1070"/>
      <c r="CV12" s="1070"/>
      <c r="CW12" s="1070"/>
      <c r="CX12" s="1070"/>
      <c r="CY12" s="1070"/>
      <c r="CZ12" s="1070"/>
      <c r="DA12" s="1070"/>
      <c r="DB12" s="1070"/>
      <c r="DC12" s="1070"/>
      <c r="DD12" s="1070"/>
      <c r="DE12" s="1070"/>
      <c r="DF12" s="1070"/>
      <c r="DG12" s="1070"/>
      <c r="DH12" s="1070"/>
      <c r="DI12" s="1070"/>
      <c r="DJ12" s="1070"/>
      <c r="DK12" s="1070"/>
      <c r="DL12" s="1070"/>
      <c r="DM12" s="1070"/>
      <c r="DN12" s="1070"/>
      <c r="DO12" s="1070"/>
      <c r="DP12" s="1070"/>
      <c r="DQ12" s="1070"/>
      <c r="DR12" s="1070"/>
      <c r="DS12" s="1070"/>
      <c r="DT12" s="1070"/>
      <c r="DU12" s="1070"/>
      <c r="DV12" s="1070"/>
      <c r="DW12" s="1070"/>
      <c r="DX12" s="1070"/>
      <c r="DY12" s="1070"/>
      <c r="DZ12" s="1358"/>
    </row>
    <row r="13" spans="2:130" s="1071" customFormat="1" ht="21" customHeight="1">
      <c r="B13" s="1351"/>
      <c r="C13" s="2268" t="s">
        <v>325</v>
      </c>
      <c r="D13" s="2268"/>
      <c r="E13" s="2268"/>
      <c r="F13" s="2268"/>
      <c r="G13" s="2268"/>
      <c r="H13" s="2268"/>
      <c r="I13" s="2268"/>
      <c r="J13" s="2268"/>
      <c r="K13" s="2268"/>
      <c r="L13" s="2268"/>
      <c r="M13" s="2268"/>
      <c r="N13" s="2268"/>
      <c r="O13" s="2268"/>
      <c r="P13" s="2268"/>
      <c r="Q13" s="2268"/>
      <c r="R13" s="2268"/>
      <c r="S13" s="2268"/>
      <c r="T13" s="2268"/>
      <c r="U13" s="2268"/>
      <c r="V13" s="2268"/>
      <c r="W13" s="2268"/>
      <c r="X13" s="2268"/>
      <c r="Y13" s="2268"/>
      <c r="Z13" s="2268"/>
      <c r="AA13" s="2268"/>
      <c r="AB13" s="2268"/>
      <c r="AC13" s="2268"/>
      <c r="AD13" s="2268"/>
      <c r="AE13" s="2268"/>
      <c r="AF13" s="2268"/>
      <c r="AG13" s="2268"/>
      <c r="AH13" s="2268"/>
      <c r="AI13" s="2268"/>
      <c r="AJ13" s="2269">
        <v>44220</v>
      </c>
      <c r="AK13" s="2269"/>
      <c r="AL13" s="2269"/>
      <c r="AM13" s="2269"/>
      <c r="AN13" s="2269"/>
      <c r="AO13" s="2269"/>
      <c r="AP13" s="2269"/>
      <c r="AQ13" s="2269"/>
      <c r="AR13" s="2269"/>
      <c r="AS13" s="2269"/>
      <c r="AT13" s="2269"/>
      <c r="AU13" s="2269"/>
      <c r="AV13" s="2269"/>
      <c r="AW13" s="2269"/>
      <c r="AX13" s="2269"/>
      <c r="AY13" s="2269"/>
      <c r="AZ13" s="2269"/>
      <c r="BA13" s="2269"/>
      <c r="BB13" s="2269"/>
      <c r="BC13" s="2269"/>
      <c r="BD13" s="2269"/>
      <c r="BE13" s="2269"/>
      <c r="BF13" s="2269"/>
      <c r="BG13" s="2269"/>
      <c r="BH13" s="2269"/>
      <c r="BI13" s="2269"/>
      <c r="BJ13" s="2269"/>
      <c r="BK13" s="2269"/>
      <c r="BL13" s="2269"/>
      <c r="BM13" s="2269"/>
      <c r="BN13" s="1070"/>
      <c r="BO13" s="2268" t="s">
        <v>520</v>
      </c>
      <c r="BP13" s="2268"/>
      <c r="BQ13" s="2268"/>
      <c r="BR13" s="2268"/>
      <c r="BS13" s="2268"/>
      <c r="BT13" s="2268"/>
      <c r="BU13" s="2268"/>
      <c r="BV13" s="2268"/>
      <c r="BW13" s="2268"/>
      <c r="BX13" s="2268"/>
      <c r="BY13" s="2268"/>
      <c r="BZ13" s="2268"/>
      <c r="CA13" s="2268"/>
      <c r="CB13" s="2268"/>
      <c r="CC13" s="2268"/>
      <c r="CD13" s="2268"/>
      <c r="CE13" s="2268"/>
      <c r="CF13" s="2268"/>
      <c r="CG13" s="2268"/>
      <c r="CH13" s="2268"/>
      <c r="CI13" s="2268"/>
      <c r="CJ13" s="2268"/>
      <c r="CK13" s="2268"/>
      <c r="CL13" s="2268"/>
      <c r="CM13" s="2268"/>
      <c r="CN13" s="2268"/>
      <c r="CO13" s="2268"/>
      <c r="CP13" s="2268"/>
      <c r="CQ13" s="2268"/>
      <c r="CR13" s="2268"/>
      <c r="CS13" s="2268"/>
      <c r="CT13" s="2268"/>
      <c r="CU13" s="2269"/>
      <c r="CV13" s="2269"/>
      <c r="CW13" s="2269"/>
      <c r="CX13" s="2269"/>
      <c r="CY13" s="2269"/>
      <c r="CZ13" s="2269"/>
      <c r="DA13" s="2269"/>
      <c r="DB13" s="2269"/>
      <c r="DC13" s="2269"/>
      <c r="DD13" s="2269"/>
      <c r="DE13" s="2269"/>
      <c r="DF13" s="2269"/>
      <c r="DG13" s="2269"/>
      <c r="DH13" s="2269"/>
      <c r="DI13" s="2269"/>
      <c r="DJ13" s="2269"/>
      <c r="DK13" s="2269"/>
      <c r="DL13" s="2269"/>
      <c r="DM13" s="2269"/>
      <c r="DN13" s="2269"/>
      <c r="DO13" s="2269"/>
      <c r="DP13" s="2269"/>
      <c r="DQ13" s="2269"/>
      <c r="DR13" s="2269"/>
      <c r="DS13" s="2269"/>
      <c r="DT13" s="2269"/>
      <c r="DU13" s="2269"/>
      <c r="DV13" s="2269"/>
      <c r="DW13" s="2269"/>
      <c r="DX13" s="2269"/>
      <c r="DY13" s="2269"/>
      <c r="DZ13" s="1358"/>
    </row>
    <row r="14" spans="2:130" s="1071" customFormat="1" ht="6.75" customHeight="1">
      <c r="B14" s="1351"/>
      <c r="C14" s="1070"/>
      <c r="D14" s="1070"/>
      <c r="E14" s="1070"/>
      <c r="F14" s="1070"/>
      <c r="G14" s="1070"/>
      <c r="H14" s="1070"/>
      <c r="I14" s="1070"/>
      <c r="J14" s="1070"/>
      <c r="K14" s="1070"/>
      <c r="L14" s="1070"/>
      <c r="M14" s="1070"/>
      <c r="N14" s="1070"/>
      <c r="O14" s="1070"/>
      <c r="P14" s="1070"/>
      <c r="Q14" s="1070"/>
      <c r="R14" s="1070"/>
      <c r="S14" s="1070"/>
      <c r="T14" s="1070"/>
      <c r="U14" s="1070"/>
      <c r="V14" s="1070"/>
      <c r="W14" s="1070"/>
      <c r="X14" s="1070"/>
      <c r="Y14" s="1070"/>
      <c r="Z14" s="1070"/>
      <c r="AA14" s="1070"/>
      <c r="AB14" s="1070"/>
      <c r="AC14" s="1070"/>
      <c r="AD14" s="1070"/>
      <c r="AE14" s="1070"/>
      <c r="AF14" s="1070"/>
      <c r="AG14" s="1070"/>
      <c r="AH14" s="1070"/>
      <c r="AI14" s="1070"/>
      <c r="AJ14" s="1070"/>
      <c r="AK14" s="1070"/>
      <c r="AL14" s="1070"/>
      <c r="AM14" s="1070"/>
      <c r="AN14" s="1070"/>
      <c r="AO14" s="1070"/>
      <c r="AP14" s="1070"/>
      <c r="AQ14" s="1070"/>
      <c r="AR14" s="1070"/>
      <c r="AS14" s="1070"/>
      <c r="AT14" s="1070"/>
      <c r="AU14" s="1070"/>
      <c r="AV14" s="1070"/>
      <c r="AW14" s="1070"/>
      <c r="AX14" s="1070"/>
      <c r="AY14" s="1070"/>
      <c r="AZ14" s="1070"/>
      <c r="BA14" s="1070"/>
      <c r="BB14" s="1070"/>
      <c r="BC14" s="1070"/>
      <c r="BD14" s="1070"/>
      <c r="BE14" s="1070"/>
      <c r="BF14" s="1070"/>
      <c r="BG14" s="1070"/>
      <c r="BH14" s="1070"/>
      <c r="BI14" s="1070"/>
      <c r="BJ14" s="1070"/>
      <c r="BK14" s="1070"/>
      <c r="BL14" s="1070"/>
      <c r="BM14" s="1070"/>
      <c r="BN14" s="1070"/>
      <c r="BO14" s="1070"/>
      <c r="BP14" s="1070"/>
      <c r="BQ14" s="1070"/>
      <c r="BR14" s="1070"/>
      <c r="BS14" s="1070"/>
      <c r="BT14" s="1070"/>
      <c r="BU14" s="1070"/>
      <c r="BV14" s="1070"/>
      <c r="BW14" s="1070"/>
      <c r="BX14" s="1070"/>
      <c r="BY14" s="1070"/>
      <c r="BZ14" s="1070"/>
      <c r="CA14" s="1070"/>
      <c r="CB14" s="1070"/>
      <c r="CC14" s="1070"/>
      <c r="CD14" s="1070"/>
      <c r="CE14" s="1070"/>
      <c r="CF14" s="1070"/>
      <c r="CG14" s="1070"/>
      <c r="CH14" s="1070"/>
      <c r="CI14" s="1070"/>
      <c r="CJ14" s="1070"/>
      <c r="CK14" s="1070"/>
      <c r="CL14" s="1070"/>
      <c r="CM14" s="1070"/>
      <c r="CN14" s="1070"/>
      <c r="CO14" s="1070"/>
      <c r="CP14" s="1070"/>
      <c r="CQ14" s="1070"/>
      <c r="CR14" s="1070"/>
      <c r="CS14" s="1070"/>
      <c r="CT14" s="1070"/>
      <c r="CU14" s="1070"/>
      <c r="CV14" s="1070"/>
      <c r="CW14" s="1070"/>
      <c r="CX14" s="1070"/>
      <c r="CY14" s="1070"/>
      <c r="CZ14" s="1070"/>
      <c r="DA14" s="1070"/>
      <c r="DB14" s="1070"/>
      <c r="DC14" s="1070"/>
      <c r="DD14" s="1070"/>
      <c r="DE14" s="1070"/>
      <c r="DF14" s="1070"/>
      <c r="DG14" s="1070"/>
      <c r="DH14" s="1070"/>
      <c r="DI14" s="1070"/>
      <c r="DJ14" s="1070"/>
      <c r="DK14" s="1070"/>
      <c r="DL14" s="1070"/>
      <c r="DM14" s="1070"/>
      <c r="DN14" s="1070"/>
      <c r="DO14" s="1070"/>
      <c r="DP14" s="1070"/>
      <c r="DQ14" s="1070"/>
      <c r="DR14" s="1070"/>
      <c r="DS14" s="1070"/>
      <c r="DT14" s="1070"/>
      <c r="DU14" s="1070"/>
      <c r="DV14" s="1070"/>
      <c r="DW14" s="1070"/>
      <c r="DX14" s="1070"/>
      <c r="DY14" s="1070"/>
      <c r="DZ14" s="1358"/>
    </row>
    <row r="15" spans="2:130" s="1071" customFormat="1" ht="21" customHeight="1">
      <c r="B15" s="1351"/>
      <c r="C15" s="2268" t="s">
        <v>516</v>
      </c>
      <c r="D15" s="2268"/>
      <c r="E15" s="2268"/>
      <c r="F15" s="2268"/>
      <c r="G15" s="2268"/>
      <c r="H15" s="2268"/>
      <c r="I15" s="2268"/>
      <c r="J15" s="2268"/>
      <c r="K15" s="2268"/>
      <c r="L15" s="2268"/>
      <c r="M15" s="2268"/>
      <c r="N15" s="2268"/>
      <c r="O15" s="2268"/>
      <c r="P15" s="2268"/>
      <c r="Q15" s="2268"/>
      <c r="R15" s="2268"/>
      <c r="S15" s="2268"/>
      <c r="T15" s="2268"/>
      <c r="U15" s="2268"/>
      <c r="V15" s="2268"/>
      <c r="W15" s="2268"/>
      <c r="X15" s="2268"/>
      <c r="Y15" s="2268"/>
      <c r="Z15" s="2268"/>
      <c r="AA15" s="2268"/>
      <c r="AB15" s="2268"/>
      <c r="AC15" s="2268"/>
      <c r="AD15" s="2268"/>
      <c r="AE15" s="2268"/>
      <c r="AF15" s="2268"/>
      <c r="AG15" s="2268"/>
      <c r="AH15" s="2268"/>
      <c r="AI15" s="2268"/>
      <c r="AJ15" s="2269"/>
      <c r="AK15" s="2269"/>
      <c r="AL15" s="2269"/>
      <c r="AM15" s="2269"/>
      <c r="AN15" s="2269"/>
      <c r="AO15" s="2269"/>
      <c r="AP15" s="2269"/>
      <c r="AQ15" s="2269"/>
      <c r="AR15" s="2269"/>
      <c r="AS15" s="2269"/>
      <c r="AT15" s="2269"/>
      <c r="AU15" s="2269"/>
      <c r="AV15" s="2269"/>
      <c r="AW15" s="2269"/>
      <c r="AX15" s="2269"/>
      <c r="AY15" s="2269"/>
      <c r="AZ15" s="2269"/>
      <c r="BA15" s="2269"/>
      <c r="BB15" s="2269"/>
      <c r="BC15" s="2269"/>
      <c r="BD15" s="2269"/>
      <c r="BE15" s="2269"/>
      <c r="BF15" s="2269"/>
      <c r="BG15" s="2269"/>
      <c r="BH15" s="2269"/>
      <c r="BI15" s="2269"/>
      <c r="BJ15" s="2269"/>
      <c r="BK15" s="2269"/>
      <c r="BL15" s="2269"/>
      <c r="BM15" s="2269"/>
      <c r="BN15" s="1070"/>
      <c r="BO15" s="2268" t="s">
        <v>537</v>
      </c>
      <c r="BP15" s="2268"/>
      <c r="BQ15" s="2268"/>
      <c r="BR15" s="2268"/>
      <c r="BS15" s="2268"/>
      <c r="BT15" s="2268"/>
      <c r="BU15" s="2268"/>
      <c r="BV15" s="2268"/>
      <c r="BW15" s="2268"/>
      <c r="BX15" s="2268"/>
      <c r="BY15" s="2268"/>
      <c r="BZ15" s="2268"/>
      <c r="CA15" s="2268"/>
      <c r="CB15" s="2268"/>
      <c r="CC15" s="2268"/>
      <c r="CD15" s="2268"/>
      <c r="CE15" s="2268"/>
      <c r="CF15" s="2268"/>
      <c r="CG15" s="2268"/>
      <c r="CH15" s="2268"/>
      <c r="CI15" s="2268"/>
      <c r="CJ15" s="2268"/>
      <c r="CK15" s="2268"/>
      <c r="CL15" s="2268"/>
      <c r="CM15" s="2268"/>
      <c r="CN15" s="2268"/>
      <c r="CO15" s="2268"/>
      <c r="CP15" s="2268"/>
      <c r="CQ15" s="2268"/>
      <c r="CR15" s="2268"/>
      <c r="CS15" s="2268"/>
      <c r="CT15" s="2268"/>
      <c r="CU15" s="2269"/>
      <c r="CV15" s="2269"/>
      <c r="CW15" s="2269"/>
      <c r="CX15" s="2269"/>
      <c r="CY15" s="2269"/>
      <c r="CZ15" s="2269"/>
      <c r="DA15" s="2269"/>
      <c r="DB15" s="2269"/>
      <c r="DC15" s="2269"/>
      <c r="DD15" s="2269"/>
      <c r="DE15" s="2269"/>
      <c r="DF15" s="2269"/>
      <c r="DG15" s="2269"/>
      <c r="DH15" s="2269"/>
      <c r="DI15" s="2269"/>
      <c r="DJ15" s="2269"/>
      <c r="DK15" s="2269"/>
      <c r="DL15" s="2269"/>
      <c r="DM15" s="2269"/>
      <c r="DN15" s="2269"/>
      <c r="DO15" s="2269"/>
      <c r="DP15" s="2269"/>
      <c r="DQ15" s="2269"/>
      <c r="DR15" s="2269"/>
      <c r="DS15" s="2269"/>
      <c r="DT15" s="2269"/>
      <c r="DU15" s="2269"/>
      <c r="DV15" s="2269"/>
      <c r="DW15" s="2269"/>
      <c r="DX15" s="2269"/>
      <c r="DY15" s="2269"/>
      <c r="DZ15" s="1358"/>
    </row>
    <row r="16" spans="2:130" ht="6.75" customHeight="1">
      <c r="B16" s="1146"/>
      <c r="C16" s="1069"/>
      <c r="D16" s="1069"/>
      <c r="E16" s="1069"/>
      <c r="F16" s="1069"/>
      <c r="G16" s="1069"/>
      <c r="H16" s="1069"/>
      <c r="I16" s="1069"/>
      <c r="J16" s="1069"/>
      <c r="K16" s="1069"/>
      <c r="L16" s="1069"/>
      <c r="M16" s="1069"/>
      <c r="N16" s="1069"/>
      <c r="O16" s="1069"/>
      <c r="P16" s="1069"/>
      <c r="Q16" s="1069"/>
      <c r="R16" s="1069"/>
      <c r="S16" s="1069"/>
      <c r="T16" s="1069"/>
      <c r="U16" s="1069"/>
      <c r="V16" s="1069"/>
      <c r="W16" s="1069"/>
      <c r="X16" s="1069"/>
      <c r="Y16" s="1069"/>
      <c r="Z16" s="1069"/>
      <c r="AA16" s="1069"/>
      <c r="AB16" s="1069"/>
      <c r="AC16" s="1069"/>
      <c r="AD16" s="1069"/>
      <c r="AE16" s="1069"/>
      <c r="AF16" s="1069"/>
      <c r="AG16" s="1069"/>
      <c r="AH16" s="1069"/>
      <c r="AI16" s="1069"/>
      <c r="AJ16" s="1069"/>
      <c r="AK16" s="1069"/>
      <c r="AL16" s="1069"/>
      <c r="AM16" s="1069"/>
      <c r="AN16" s="1069"/>
      <c r="AO16" s="1069"/>
      <c r="AP16" s="1069"/>
      <c r="AQ16" s="1069"/>
      <c r="AR16" s="1069"/>
      <c r="AS16" s="1069"/>
      <c r="AT16" s="1069"/>
      <c r="AU16" s="1069"/>
      <c r="AV16" s="1069"/>
      <c r="AW16" s="1069"/>
      <c r="AX16" s="1069"/>
      <c r="AY16" s="1069"/>
      <c r="AZ16" s="1069"/>
      <c r="BA16" s="1069"/>
      <c r="BB16" s="1069"/>
      <c r="BC16" s="1069"/>
      <c r="BD16" s="1069"/>
      <c r="BE16" s="1069"/>
      <c r="BF16" s="1069"/>
      <c r="BG16" s="1069"/>
      <c r="BH16" s="1069"/>
      <c r="BI16" s="1069"/>
      <c r="BJ16" s="1069"/>
      <c r="BK16" s="1069"/>
      <c r="BL16" s="1069"/>
      <c r="BM16" s="1069"/>
      <c r="BN16" s="1069"/>
      <c r="BO16" s="1069"/>
      <c r="BP16" s="1069"/>
      <c r="BQ16" s="1069"/>
      <c r="BR16" s="1069"/>
      <c r="BS16" s="1069"/>
      <c r="BT16" s="1069"/>
      <c r="BU16" s="1069"/>
      <c r="BV16" s="1069"/>
      <c r="BW16" s="1069"/>
      <c r="BX16" s="1069"/>
      <c r="BY16" s="1069"/>
      <c r="BZ16" s="1069"/>
      <c r="CA16" s="1069"/>
      <c r="CB16" s="1069"/>
      <c r="CC16" s="1069"/>
      <c r="CD16" s="1069"/>
      <c r="CE16" s="1069"/>
      <c r="CF16" s="1069"/>
      <c r="CG16" s="1069"/>
      <c r="CH16" s="1069"/>
      <c r="CI16" s="1069"/>
      <c r="CJ16" s="1069"/>
      <c r="CK16" s="1069"/>
      <c r="CL16" s="1069"/>
      <c r="CM16" s="1069"/>
      <c r="CN16" s="1069"/>
      <c r="CO16" s="1069"/>
      <c r="CP16" s="1069"/>
      <c r="CQ16" s="1069"/>
      <c r="CR16" s="1069"/>
      <c r="CS16" s="1069"/>
      <c r="CT16" s="1069"/>
      <c r="CU16" s="1069"/>
      <c r="CV16" s="1069"/>
      <c r="CW16" s="1069"/>
      <c r="CX16" s="1069"/>
      <c r="CY16" s="1069"/>
      <c r="CZ16" s="1069"/>
      <c r="DA16" s="1069"/>
      <c r="DB16" s="1069"/>
      <c r="DC16" s="1069"/>
      <c r="DD16" s="1069"/>
      <c r="DE16" s="1069"/>
      <c r="DF16" s="1069"/>
      <c r="DG16" s="1069"/>
      <c r="DH16" s="1069"/>
      <c r="DI16" s="1069"/>
      <c r="DJ16" s="1069"/>
      <c r="DK16" s="1069"/>
      <c r="DL16" s="1069"/>
      <c r="DM16" s="1069"/>
      <c r="DN16" s="1069"/>
      <c r="DO16" s="1069"/>
      <c r="DP16" s="1069"/>
      <c r="DQ16" s="1069"/>
      <c r="DR16" s="1069"/>
      <c r="DS16" s="1069"/>
      <c r="DT16" s="1069"/>
      <c r="DU16" s="1069"/>
      <c r="DV16" s="1069"/>
      <c r="DW16" s="1069"/>
      <c r="DX16" s="1069"/>
      <c r="DY16" s="1069"/>
      <c r="DZ16" s="1147"/>
    </row>
    <row r="17" spans="2:130" ht="21" customHeight="1">
      <c r="B17" s="1146"/>
      <c r="C17" s="2281" t="s">
        <v>519</v>
      </c>
      <c r="D17" s="2282"/>
      <c r="E17" s="2282"/>
      <c r="F17" s="2282"/>
      <c r="G17" s="2282"/>
      <c r="H17" s="2282"/>
      <c r="I17" s="2282"/>
      <c r="J17" s="2282"/>
      <c r="K17" s="2282"/>
      <c r="L17" s="2282"/>
      <c r="M17" s="2282"/>
      <c r="N17" s="2282"/>
      <c r="O17" s="2282"/>
      <c r="P17" s="2282"/>
      <c r="Q17" s="2282"/>
      <c r="R17" s="2282"/>
      <c r="S17" s="2282"/>
      <c r="T17" s="2282"/>
      <c r="U17" s="2282"/>
      <c r="V17" s="2282"/>
      <c r="W17" s="2282"/>
      <c r="X17" s="2282"/>
      <c r="Y17" s="2282"/>
      <c r="Z17" s="2282"/>
      <c r="AA17" s="2282"/>
      <c r="AB17" s="2282"/>
      <c r="AC17" s="2282"/>
      <c r="AD17" s="2282"/>
      <c r="AE17" s="2282"/>
      <c r="AF17" s="2282"/>
      <c r="AG17" s="2282"/>
      <c r="AH17" s="2282"/>
      <c r="AI17" s="2283"/>
      <c r="AJ17" s="2260"/>
      <c r="AK17" s="2261"/>
      <c r="AL17" s="2261"/>
      <c r="AM17" s="2261"/>
      <c r="AN17" s="2261"/>
      <c r="AO17" s="2261"/>
      <c r="AP17" s="2261"/>
      <c r="AQ17" s="2261"/>
      <c r="AR17" s="2261"/>
      <c r="AS17" s="2261"/>
      <c r="AT17" s="2261"/>
      <c r="AU17" s="2261"/>
      <c r="AV17" s="2261"/>
      <c r="AW17" s="2261"/>
      <c r="AX17" s="2261"/>
      <c r="AY17" s="2261"/>
      <c r="AZ17" s="2261"/>
      <c r="BA17" s="2261"/>
      <c r="BB17" s="2261"/>
      <c r="BC17" s="2261"/>
      <c r="BD17" s="2261"/>
      <c r="BE17" s="2261"/>
      <c r="BF17" s="2261"/>
      <c r="BG17" s="2261"/>
      <c r="BH17" s="2261"/>
      <c r="BI17" s="2261"/>
      <c r="BJ17" s="2261"/>
      <c r="BK17" s="2261"/>
      <c r="BL17" s="2261"/>
      <c r="BM17" s="2262"/>
      <c r="BN17" s="1070"/>
      <c r="BO17" s="2281" t="s">
        <v>521</v>
      </c>
      <c r="BP17" s="2282"/>
      <c r="BQ17" s="2282"/>
      <c r="BR17" s="2282"/>
      <c r="BS17" s="2282"/>
      <c r="BT17" s="2282"/>
      <c r="BU17" s="2282"/>
      <c r="BV17" s="2282"/>
      <c r="BW17" s="2282"/>
      <c r="BX17" s="2282"/>
      <c r="BY17" s="2282"/>
      <c r="BZ17" s="2282"/>
      <c r="CA17" s="2282"/>
      <c r="CB17" s="2282"/>
      <c r="CC17" s="2282"/>
      <c r="CD17" s="2282"/>
      <c r="CE17" s="2282"/>
      <c r="CF17" s="2282"/>
      <c r="CG17" s="2282"/>
      <c r="CH17" s="2282"/>
      <c r="CI17" s="2282"/>
      <c r="CJ17" s="2282"/>
      <c r="CK17" s="2282"/>
      <c r="CL17" s="2282"/>
      <c r="CM17" s="2282"/>
      <c r="CN17" s="2282"/>
      <c r="CO17" s="2282"/>
      <c r="CP17" s="2282"/>
      <c r="CQ17" s="2282"/>
      <c r="CR17" s="2282"/>
      <c r="CS17" s="2282"/>
      <c r="CT17" s="2283"/>
      <c r="CU17" s="2260"/>
      <c r="CV17" s="2261"/>
      <c r="CW17" s="2261"/>
      <c r="CX17" s="2261"/>
      <c r="CY17" s="2261"/>
      <c r="CZ17" s="2261"/>
      <c r="DA17" s="2261"/>
      <c r="DB17" s="2261"/>
      <c r="DC17" s="2261"/>
      <c r="DD17" s="2261"/>
      <c r="DE17" s="2261"/>
      <c r="DF17" s="2261"/>
      <c r="DG17" s="2261"/>
      <c r="DH17" s="2261"/>
      <c r="DI17" s="2261"/>
      <c r="DJ17" s="2261"/>
      <c r="DK17" s="2261"/>
      <c r="DL17" s="2261"/>
      <c r="DM17" s="2261"/>
      <c r="DN17" s="2261"/>
      <c r="DO17" s="2261"/>
      <c r="DP17" s="2261"/>
      <c r="DQ17" s="2261"/>
      <c r="DR17" s="2261"/>
      <c r="DS17" s="2261"/>
      <c r="DT17" s="2261"/>
      <c r="DU17" s="2261"/>
      <c r="DV17" s="2261"/>
      <c r="DW17" s="2261"/>
      <c r="DX17" s="2261"/>
      <c r="DY17" s="2262"/>
      <c r="DZ17" s="1147"/>
    </row>
    <row r="18" spans="2:130" ht="12.6" customHeight="1">
      <c r="B18" s="1146"/>
      <c r="C18" s="1069"/>
      <c r="D18" s="1069"/>
      <c r="E18" s="1069"/>
      <c r="F18" s="1069"/>
      <c r="G18" s="1069"/>
      <c r="H18" s="1069"/>
      <c r="I18" s="1069"/>
      <c r="J18" s="1069"/>
      <c r="K18" s="1069"/>
      <c r="L18" s="1069"/>
      <c r="M18" s="1069"/>
      <c r="N18" s="1069"/>
      <c r="O18" s="1069"/>
      <c r="P18" s="1069"/>
      <c r="Q18" s="1069"/>
      <c r="R18" s="1069"/>
      <c r="S18" s="1069"/>
      <c r="T18" s="1069"/>
      <c r="U18" s="1069"/>
      <c r="V18" s="1069"/>
      <c r="W18" s="1069"/>
      <c r="X18" s="1069"/>
      <c r="Y18" s="1069"/>
      <c r="Z18" s="1069"/>
      <c r="AA18" s="1069"/>
      <c r="AB18" s="1069"/>
      <c r="AC18" s="1069"/>
      <c r="AD18" s="1069"/>
      <c r="AE18" s="1069"/>
      <c r="AF18" s="1069"/>
      <c r="AG18" s="1069"/>
      <c r="AH18" s="1069"/>
      <c r="AI18" s="1069"/>
      <c r="AJ18" s="1069"/>
      <c r="AK18" s="1069"/>
      <c r="AL18" s="1069"/>
      <c r="AM18" s="1069"/>
      <c r="AN18" s="1069"/>
      <c r="AO18" s="1069"/>
      <c r="AP18" s="1069"/>
      <c r="AQ18" s="1069"/>
      <c r="AR18" s="1069"/>
      <c r="AS18" s="1069"/>
      <c r="AT18" s="1069"/>
      <c r="AU18" s="1069"/>
      <c r="AV18" s="1069"/>
      <c r="AW18" s="1069"/>
      <c r="AX18" s="1069"/>
      <c r="AY18" s="1069"/>
      <c r="AZ18" s="1069"/>
      <c r="BA18" s="1069"/>
      <c r="BB18" s="1069"/>
      <c r="BC18" s="1069"/>
      <c r="BD18" s="1069"/>
      <c r="BE18" s="1069"/>
      <c r="BF18" s="1069"/>
      <c r="BG18" s="1069"/>
      <c r="BH18" s="1069"/>
      <c r="BI18" s="1069"/>
      <c r="BJ18" s="1069"/>
      <c r="BK18" s="1069"/>
      <c r="BL18" s="1069"/>
      <c r="BM18" s="1069"/>
      <c r="BN18" s="1069"/>
      <c r="BO18" s="1069"/>
      <c r="BP18" s="1069"/>
      <c r="BQ18" s="1069"/>
      <c r="BR18" s="1069"/>
      <c r="BS18" s="1069"/>
      <c r="BT18" s="1069"/>
      <c r="BU18" s="1069"/>
      <c r="BV18" s="1069"/>
      <c r="BW18" s="1069"/>
      <c r="BX18" s="1069"/>
      <c r="BY18" s="1069"/>
      <c r="BZ18" s="1069"/>
      <c r="CA18" s="1069"/>
      <c r="CB18" s="1069"/>
      <c r="CC18" s="1069"/>
      <c r="CD18" s="1069"/>
      <c r="CE18" s="1069"/>
      <c r="CF18" s="1069"/>
      <c r="CG18" s="1069"/>
      <c r="CH18" s="1069"/>
      <c r="CI18" s="1069"/>
      <c r="CJ18" s="1069"/>
      <c r="CK18" s="1069"/>
      <c r="CL18" s="1069"/>
      <c r="CM18" s="1069"/>
      <c r="CN18" s="1069"/>
      <c r="CO18" s="1069"/>
      <c r="CP18" s="1069"/>
      <c r="CQ18" s="1069"/>
      <c r="CR18" s="1069"/>
      <c r="CS18" s="1069"/>
      <c r="CT18" s="1069"/>
      <c r="CU18" s="1069"/>
      <c r="CV18" s="1069"/>
      <c r="CW18" s="1069"/>
      <c r="CX18" s="1069"/>
      <c r="CY18" s="1069"/>
      <c r="CZ18" s="1069"/>
      <c r="DA18" s="1069"/>
      <c r="DB18" s="1069"/>
      <c r="DC18" s="1069"/>
      <c r="DD18" s="1069"/>
      <c r="DE18" s="1069"/>
      <c r="DF18" s="1069"/>
      <c r="DG18" s="1069"/>
      <c r="DH18" s="1069"/>
      <c r="DI18" s="1069"/>
      <c r="DJ18" s="1069"/>
      <c r="DK18" s="1069"/>
      <c r="DL18" s="1069"/>
      <c r="DM18" s="1069"/>
      <c r="DN18" s="1069"/>
      <c r="DO18" s="1069"/>
      <c r="DP18" s="1069"/>
      <c r="DQ18" s="1069"/>
      <c r="DR18" s="1069"/>
      <c r="DS18" s="1069"/>
      <c r="DT18" s="1069"/>
      <c r="DU18" s="1069"/>
      <c r="DV18" s="1069"/>
      <c r="DW18" s="1069"/>
      <c r="DX18" s="1069"/>
      <c r="DY18" s="1069"/>
      <c r="DZ18" s="1147"/>
    </row>
    <row r="19" spans="2:130" ht="22.5" customHeight="1">
      <c r="B19" s="1146"/>
      <c r="C19" s="1128" t="s">
        <v>869</v>
      </c>
      <c r="D19" s="1114"/>
      <c r="E19" s="1114"/>
      <c r="F19" s="1114"/>
      <c r="G19" s="1114"/>
      <c r="H19" s="1114"/>
      <c r="I19" s="1114"/>
      <c r="J19" s="1114"/>
      <c r="K19" s="1114"/>
      <c r="L19" s="1114"/>
      <c r="M19" s="1114"/>
      <c r="N19" s="1114"/>
      <c r="O19" s="1114"/>
      <c r="P19" s="1114"/>
      <c r="Q19" s="1114"/>
      <c r="R19" s="1114"/>
      <c r="S19" s="1114"/>
      <c r="T19" s="1114"/>
      <c r="U19" s="1114"/>
      <c r="V19" s="1114"/>
      <c r="W19" s="1114"/>
      <c r="X19" s="1114"/>
      <c r="Y19" s="1114"/>
      <c r="Z19" s="1114"/>
      <c r="AA19" s="1114"/>
      <c r="AB19" s="1114"/>
      <c r="AC19" s="1114"/>
      <c r="AD19" s="1114"/>
      <c r="AE19" s="1114"/>
      <c r="AF19" s="1114"/>
      <c r="AG19" s="1114"/>
      <c r="AH19" s="1114"/>
      <c r="AI19" s="1114"/>
      <c r="AJ19" s="1114"/>
      <c r="AK19" s="1114"/>
      <c r="AL19" s="1114"/>
      <c r="AM19" s="1114"/>
      <c r="AN19" s="1114"/>
      <c r="AO19" s="1114"/>
      <c r="AP19" s="1114"/>
      <c r="AQ19" s="1114"/>
      <c r="AR19" s="1114"/>
      <c r="AS19" s="1114"/>
      <c r="AT19" s="1114"/>
      <c r="AU19" s="1114"/>
      <c r="AV19" s="1114"/>
      <c r="AW19" s="1114"/>
      <c r="AX19" s="1114"/>
      <c r="AY19" s="1114"/>
      <c r="AZ19" s="1114"/>
      <c r="BA19" s="1114"/>
      <c r="BB19" s="1114"/>
      <c r="BC19" s="1114"/>
      <c r="BD19" s="1114"/>
      <c r="BE19" s="1114"/>
      <c r="BF19" s="1114"/>
      <c r="BG19" s="1114"/>
      <c r="BH19" s="1114"/>
      <c r="BI19" s="1114"/>
      <c r="BJ19" s="1114"/>
      <c r="BK19" s="1114"/>
      <c r="BL19" s="1114"/>
      <c r="BM19" s="1114"/>
      <c r="BN19" s="1114"/>
      <c r="BO19" s="1114"/>
      <c r="BP19" s="1114"/>
      <c r="BQ19" s="1114"/>
      <c r="BR19" s="1114"/>
      <c r="BS19" s="1114"/>
      <c r="BT19" s="1114"/>
      <c r="BU19" s="1114"/>
      <c r="BV19" s="1114"/>
      <c r="BW19" s="1114"/>
      <c r="BX19" s="1114"/>
      <c r="BY19" s="1114"/>
      <c r="BZ19" s="1114"/>
      <c r="CA19" s="1114"/>
      <c r="CB19" s="1114"/>
      <c r="CC19" s="1114"/>
      <c r="CD19" s="1114"/>
      <c r="CE19" s="1114"/>
      <c r="CF19" s="1114"/>
      <c r="CG19" s="1114"/>
      <c r="CH19" s="1114"/>
      <c r="CI19" s="1114"/>
      <c r="CJ19" s="1114"/>
      <c r="CK19" s="1114"/>
      <c r="CL19" s="1114"/>
      <c r="CM19" s="1114"/>
      <c r="CN19" s="1114"/>
      <c r="CO19" s="1114"/>
      <c r="CP19" s="1114"/>
      <c r="CQ19" s="1114"/>
      <c r="CR19" s="1114"/>
      <c r="CS19" s="1114"/>
      <c r="CT19" s="1114"/>
      <c r="CU19" s="1114"/>
      <c r="CV19" s="1114"/>
      <c r="CW19" s="1114"/>
      <c r="CX19" s="1114"/>
      <c r="CY19" s="1114"/>
      <c r="CZ19" s="1114"/>
      <c r="DA19" s="1114"/>
      <c r="DB19" s="1114"/>
      <c r="DC19" s="1114"/>
      <c r="DD19" s="1114"/>
      <c r="DE19" s="1114"/>
      <c r="DF19" s="1114"/>
      <c r="DG19" s="1114"/>
      <c r="DH19" s="1114"/>
      <c r="DI19" s="1114"/>
      <c r="DJ19" s="1114"/>
      <c r="DK19" s="1114"/>
      <c r="DL19" s="1114"/>
      <c r="DM19" s="1114"/>
      <c r="DN19" s="1114"/>
      <c r="DO19" s="1114"/>
      <c r="DP19" s="1114"/>
      <c r="DQ19" s="1114"/>
      <c r="DR19" s="1114"/>
      <c r="DS19" s="1114"/>
      <c r="DT19" s="1114"/>
      <c r="DU19" s="1114"/>
      <c r="DV19" s="1114"/>
      <c r="DW19" s="1114"/>
      <c r="DX19" s="1114"/>
      <c r="DY19" s="1114"/>
      <c r="DZ19" s="1147"/>
    </row>
    <row r="20" spans="2:130" ht="12.6" customHeight="1">
      <c r="B20" s="1146"/>
      <c r="C20" s="1069"/>
      <c r="D20" s="1069"/>
      <c r="E20" s="1069"/>
      <c r="F20" s="1069"/>
      <c r="G20" s="1069"/>
      <c r="H20" s="1069"/>
      <c r="I20" s="1069"/>
      <c r="J20" s="1069"/>
      <c r="K20" s="1069"/>
      <c r="L20" s="1069"/>
      <c r="M20" s="1069"/>
      <c r="N20" s="1069"/>
      <c r="O20" s="1069"/>
      <c r="P20" s="1069"/>
      <c r="Q20" s="1069"/>
      <c r="R20" s="1069"/>
      <c r="S20" s="1069"/>
      <c r="T20" s="1069"/>
      <c r="U20" s="1069"/>
      <c r="V20" s="1069"/>
      <c r="W20" s="1069"/>
      <c r="X20" s="1069"/>
      <c r="Y20" s="1069"/>
      <c r="Z20" s="1069"/>
      <c r="AA20" s="1069"/>
      <c r="AB20" s="1069"/>
      <c r="AC20" s="1069"/>
      <c r="AD20" s="1069"/>
      <c r="AE20" s="1069"/>
      <c r="AF20" s="1069"/>
      <c r="AG20" s="1069"/>
      <c r="AH20" s="1069"/>
      <c r="AI20" s="1069"/>
      <c r="AJ20" s="1069"/>
      <c r="AK20" s="1069"/>
      <c r="AL20" s="1069"/>
      <c r="AM20" s="1069"/>
      <c r="AN20" s="1069"/>
      <c r="AO20" s="1069"/>
      <c r="AP20" s="1069"/>
      <c r="AQ20" s="1069"/>
      <c r="AR20" s="1069"/>
      <c r="AS20" s="1069"/>
      <c r="AT20" s="1069"/>
      <c r="AU20" s="1069"/>
      <c r="AV20" s="1069"/>
      <c r="AW20" s="1069"/>
      <c r="AX20" s="1069"/>
      <c r="AY20" s="1069"/>
      <c r="AZ20" s="1069"/>
      <c r="BA20" s="1069"/>
      <c r="BB20" s="1069"/>
      <c r="BC20" s="1069"/>
      <c r="BD20" s="1069"/>
      <c r="BE20" s="1069"/>
      <c r="BF20" s="1069"/>
      <c r="BG20" s="1069"/>
      <c r="BH20" s="1069"/>
      <c r="BI20" s="1069"/>
      <c r="BJ20" s="1069"/>
      <c r="BK20" s="1069"/>
      <c r="BL20" s="1069"/>
      <c r="BM20" s="1069"/>
      <c r="BN20" s="1069"/>
      <c r="BO20" s="1069"/>
      <c r="BP20" s="1069"/>
      <c r="BQ20" s="1069"/>
      <c r="BR20" s="1069"/>
      <c r="BS20" s="1069"/>
      <c r="BT20" s="1069"/>
      <c r="BU20" s="1069"/>
      <c r="BV20" s="1069"/>
      <c r="BW20" s="1069"/>
      <c r="BX20" s="1069"/>
      <c r="BY20" s="1069"/>
      <c r="BZ20" s="1069"/>
      <c r="CA20" s="1069"/>
      <c r="CB20" s="1069"/>
      <c r="CC20" s="1069"/>
      <c r="CD20" s="1069"/>
      <c r="CE20" s="1069"/>
      <c r="CF20" s="1069"/>
      <c r="CG20" s="1069"/>
      <c r="CH20" s="1069"/>
      <c r="CI20" s="1069"/>
      <c r="CJ20" s="1069"/>
      <c r="CK20" s="1069"/>
      <c r="CL20" s="1069"/>
      <c r="CM20" s="1069"/>
      <c r="CN20" s="1069"/>
      <c r="CO20" s="1069"/>
      <c r="CP20" s="1069"/>
      <c r="CQ20" s="1069"/>
      <c r="CR20" s="1069"/>
      <c r="CS20" s="1069"/>
      <c r="CT20" s="1069"/>
      <c r="CU20" s="1069"/>
      <c r="CV20" s="1069"/>
      <c r="CW20" s="1069"/>
      <c r="CX20" s="1069"/>
      <c r="CY20" s="1069"/>
      <c r="CZ20" s="1069"/>
      <c r="DA20" s="1069"/>
      <c r="DB20" s="1069"/>
      <c r="DC20" s="1069"/>
      <c r="DD20" s="1069"/>
      <c r="DE20" s="1069"/>
      <c r="DF20" s="1069"/>
      <c r="DG20" s="1069"/>
      <c r="DH20" s="1069"/>
      <c r="DI20" s="1069"/>
      <c r="DJ20" s="1069"/>
      <c r="DK20" s="1069"/>
      <c r="DL20" s="1069"/>
      <c r="DM20" s="1069"/>
      <c r="DN20" s="1069"/>
      <c r="DO20" s="1069"/>
      <c r="DP20" s="1069"/>
      <c r="DQ20" s="1069"/>
      <c r="DR20" s="1069"/>
      <c r="DS20" s="1069"/>
      <c r="DT20" s="1069"/>
      <c r="DU20" s="1069"/>
      <c r="DV20" s="1069"/>
      <c r="DW20" s="1069"/>
      <c r="DX20" s="1069"/>
      <c r="DY20" s="1069"/>
      <c r="DZ20" s="1147"/>
    </row>
    <row r="21" spans="2:130" ht="28.5" customHeight="1">
      <c r="B21" s="1146"/>
      <c r="C21" s="2242" t="s">
        <v>877</v>
      </c>
      <c r="D21" s="2242"/>
      <c r="E21" s="2242"/>
      <c r="F21" s="2242"/>
      <c r="G21" s="2242"/>
      <c r="H21" s="2242"/>
      <c r="I21" s="2242"/>
      <c r="J21" s="2242"/>
      <c r="K21" s="2242"/>
      <c r="L21" s="2242"/>
      <c r="M21" s="2242"/>
      <c r="N21" s="2242"/>
      <c r="O21" s="2242"/>
      <c r="P21" s="2242"/>
      <c r="Q21" s="2242"/>
      <c r="R21" s="2242"/>
      <c r="S21" s="2242"/>
      <c r="T21" s="2242"/>
      <c r="U21" s="1069"/>
      <c r="V21" s="1069"/>
      <c r="W21" s="1069"/>
      <c r="X21" s="1069"/>
      <c r="Y21" s="2242" t="s">
        <v>876</v>
      </c>
      <c r="Z21" s="2242"/>
      <c r="AA21" s="2242"/>
      <c r="AB21" s="2242"/>
      <c r="AC21" s="2242"/>
      <c r="AD21" s="2242"/>
      <c r="AE21" s="2242"/>
      <c r="AF21" s="2242"/>
      <c r="AG21" s="2242"/>
      <c r="AH21" s="2242"/>
      <c r="AI21" s="2242"/>
      <c r="AJ21" s="2242"/>
      <c r="AK21" s="2242"/>
      <c r="AL21" s="2288"/>
      <c r="AM21" s="2288"/>
      <c r="AN21" s="2288"/>
      <c r="AO21" s="2288"/>
      <c r="AP21" s="2288"/>
      <c r="AQ21" s="2288"/>
      <c r="AR21" s="2288"/>
      <c r="AS21" s="2288"/>
      <c r="AT21" s="2288"/>
      <c r="AU21" s="2288"/>
      <c r="AV21" s="2288"/>
      <c r="AW21" s="2288"/>
      <c r="AX21" s="2288"/>
      <c r="AY21" s="2288"/>
      <c r="AZ21" s="2288"/>
      <c r="BA21" s="2288"/>
      <c r="BB21" s="2288"/>
      <c r="BC21" s="2288"/>
      <c r="BD21" s="2288"/>
      <c r="BE21" s="2288"/>
      <c r="BF21" s="2288"/>
      <c r="BG21" s="2288"/>
      <c r="BH21" s="2288"/>
      <c r="BI21" s="2288"/>
      <c r="BJ21" s="2288"/>
      <c r="BK21" s="2288"/>
      <c r="BL21" s="2288"/>
      <c r="BM21" s="2288"/>
      <c r="BN21" s="2288"/>
      <c r="BO21" s="2288"/>
      <c r="BP21" s="2288"/>
      <c r="BQ21" s="2288"/>
      <c r="BR21" s="2288"/>
      <c r="BS21" s="2288"/>
      <c r="BT21" s="2288"/>
      <c r="BU21" s="2288"/>
      <c r="BV21" s="2288"/>
      <c r="BW21" s="2288"/>
      <c r="BX21" s="2288"/>
      <c r="BY21" s="2288"/>
      <c r="BZ21" s="2288"/>
      <c r="CA21" s="2288"/>
      <c r="CB21" s="2288"/>
      <c r="CC21" s="2288"/>
      <c r="CD21" s="2288"/>
      <c r="CE21" s="2288"/>
      <c r="CF21" s="2288"/>
      <c r="CG21" s="2288"/>
      <c r="CH21" s="2288"/>
      <c r="CI21" s="2288"/>
      <c r="CJ21" s="2288"/>
      <c r="CK21" s="2288"/>
      <c r="CL21" s="2288"/>
      <c r="CM21" s="2288"/>
      <c r="CN21" s="2288"/>
      <c r="CO21" s="2288"/>
      <c r="CP21" s="2288"/>
      <c r="CQ21" s="2288"/>
      <c r="CR21" s="2288"/>
      <c r="CS21" s="2288"/>
      <c r="CT21" s="2288"/>
      <c r="CU21" s="1069"/>
      <c r="CV21" s="1069"/>
      <c r="CW21" s="1069"/>
      <c r="CX21" s="1069"/>
      <c r="CY21" s="1069"/>
      <c r="CZ21" s="1069"/>
      <c r="DA21" s="1069"/>
      <c r="DB21" s="1069"/>
      <c r="DC21" s="1069"/>
      <c r="DD21" s="1069"/>
      <c r="DE21" s="1069"/>
      <c r="DF21" s="1069"/>
      <c r="DG21" s="1069"/>
      <c r="DH21" s="1069"/>
      <c r="DI21" s="1069"/>
      <c r="DJ21" s="1069"/>
      <c r="DK21" s="1069"/>
      <c r="DL21" s="1069"/>
      <c r="DM21" s="1069"/>
      <c r="DN21" s="1069"/>
      <c r="DO21" s="1069"/>
      <c r="DP21" s="1069"/>
      <c r="DQ21" s="1069"/>
      <c r="DR21" s="1069"/>
      <c r="DS21" s="1069"/>
      <c r="DT21" s="1069"/>
      <c r="DU21" s="1069"/>
      <c r="DV21" s="1069"/>
      <c r="DW21" s="1069"/>
      <c r="DX21" s="1069"/>
      <c r="DY21" s="1069"/>
      <c r="DZ21" s="1147"/>
    </row>
    <row r="22" spans="2:130" ht="20.25" customHeight="1">
      <c r="B22" s="1146"/>
      <c r="C22" s="2270" t="s">
        <v>871</v>
      </c>
      <c r="D22" s="2270"/>
      <c r="E22" s="2270"/>
      <c r="F22" s="2270"/>
      <c r="G22" s="2270"/>
      <c r="H22" s="2270"/>
      <c r="I22" s="2270"/>
      <c r="J22" s="2270"/>
      <c r="K22" s="2270"/>
      <c r="L22" s="2270"/>
      <c r="M22" s="2270"/>
      <c r="N22" s="2287"/>
      <c r="O22" s="2287"/>
      <c r="P22" s="2287"/>
      <c r="Q22" s="2287"/>
      <c r="R22" s="2287"/>
      <c r="S22" s="2287"/>
      <c r="T22" s="2287"/>
      <c r="U22" s="1129"/>
      <c r="V22" s="1129"/>
      <c r="W22" s="1129"/>
      <c r="X22" s="1129"/>
      <c r="Y22" s="1083"/>
      <c r="Z22" s="1083"/>
      <c r="AA22" s="1083"/>
      <c r="AB22" s="1083"/>
      <c r="AC22" s="1083"/>
      <c r="AD22" s="1083"/>
      <c r="AE22" s="1083"/>
      <c r="AF22" s="1083"/>
      <c r="AG22" s="1083"/>
      <c r="AH22" s="1083"/>
      <c r="AI22" s="1083"/>
      <c r="AJ22" s="1083"/>
      <c r="AK22" s="1083"/>
      <c r="AL22" s="1083"/>
      <c r="AM22" s="1083"/>
      <c r="AN22" s="1083"/>
      <c r="AO22" s="1083"/>
      <c r="AP22" s="1083"/>
      <c r="AQ22" s="1083"/>
      <c r="AR22" s="1083"/>
      <c r="AS22" s="1083"/>
      <c r="AT22" s="1083"/>
      <c r="AU22" s="1083"/>
      <c r="AV22" s="1083"/>
      <c r="AW22" s="1083"/>
      <c r="AX22" s="1083"/>
      <c r="AY22" s="1083"/>
      <c r="AZ22" s="1083"/>
      <c r="BA22" s="1083"/>
      <c r="BB22" s="1083"/>
      <c r="BC22" s="1083"/>
      <c r="BD22" s="1083"/>
      <c r="BE22" s="1083"/>
      <c r="BF22" s="1083"/>
      <c r="BG22" s="1083"/>
      <c r="BH22" s="1083"/>
      <c r="BI22" s="1083"/>
      <c r="BJ22" s="1083"/>
      <c r="BK22" s="1083"/>
      <c r="BL22" s="1083"/>
      <c r="BM22" s="1083"/>
      <c r="BN22" s="1083"/>
      <c r="BO22" s="1083"/>
      <c r="BP22" s="1083"/>
      <c r="BQ22" s="1083"/>
      <c r="BR22" s="1083"/>
      <c r="BS22" s="1083"/>
      <c r="BT22" s="1083"/>
      <c r="BU22" s="1083"/>
      <c r="BV22" s="1083"/>
      <c r="BW22" s="1083"/>
      <c r="BX22" s="1083"/>
      <c r="BY22" s="1083"/>
      <c r="BZ22" s="1083"/>
      <c r="CA22" s="1083"/>
      <c r="CB22" s="1083"/>
      <c r="CC22" s="1083"/>
      <c r="CD22" s="1083"/>
      <c r="CE22" s="1083"/>
      <c r="CF22" s="1083"/>
      <c r="CG22" s="1083"/>
      <c r="CH22" s="1083"/>
      <c r="CI22" s="1083"/>
      <c r="CJ22" s="1083"/>
      <c r="CK22" s="1083"/>
      <c r="CL22" s="1083"/>
      <c r="CM22" s="1083"/>
      <c r="CN22" s="1083"/>
      <c r="CO22" s="1083"/>
      <c r="CP22" s="1083"/>
      <c r="CQ22" s="1083"/>
      <c r="CR22" s="1083"/>
      <c r="CS22" s="1083"/>
      <c r="CT22" s="1083"/>
      <c r="CU22" s="1069"/>
      <c r="CV22" s="1069"/>
      <c r="CW22" s="1069"/>
      <c r="CX22" s="1069"/>
      <c r="CY22" s="1069"/>
      <c r="CZ22" s="1069"/>
      <c r="DA22" s="1069"/>
      <c r="DB22" s="1069"/>
      <c r="DC22" s="1069"/>
      <c r="DD22" s="1069"/>
      <c r="DE22" s="1069"/>
      <c r="DF22" s="1069"/>
      <c r="DG22" s="1069"/>
      <c r="DH22" s="1069"/>
      <c r="DI22" s="1069"/>
      <c r="DJ22" s="1069"/>
      <c r="DK22" s="1069"/>
      <c r="DL22" s="1069"/>
      <c r="DM22" s="1069"/>
      <c r="DN22" s="1069"/>
      <c r="DO22" s="1069"/>
      <c r="DP22" s="1069"/>
      <c r="DQ22" s="1069"/>
      <c r="DR22" s="1069"/>
      <c r="DS22" s="1069"/>
      <c r="DT22" s="1069"/>
      <c r="DU22" s="1069"/>
      <c r="DV22" s="1069"/>
      <c r="DW22" s="1069"/>
      <c r="DX22" s="1069"/>
      <c r="DY22" s="1069"/>
      <c r="DZ22" s="1147"/>
    </row>
    <row r="23" spans="2:130" ht="20.25" customHeight="1">
      <c r="B23" s="1146"/>
      <c r="C23" s="2270" t="s">
        <v>872</v>
      </c>
      <c r="D23" s="2270"/>
      <c r="E23" s="2270"/>
      <c r="F23" s="2270"/>
      <c r="G23" s="2270"/>
      <c r="H23" s="2270"/>
      <c r="I23" s="2270"/>
      <c r="J23" s="2270"/>
      <c r="K23" s="2270"/>
      <c r="L23" s="2270"/>
      <c r="M23" s="2270"/>
      <c r="N23" s="2287"/>
      <c r="O23" s="2287"/>
      <c r="P23" s="2287"/>
      <c r="Q23" s="2287"/>
      <c r="R23" s="2287"/>
      <c r="S23" s="2287"/>
      <c r="T23" s="2287"/>
      <c r="U23" s="1069"/>
      <c r="V23" s="1069"/>
      <c r="W23" s="1069"/>
      <c r="X23" s="1069"/>
      <c r="Y23" s="1069"/>
      <c r="Z23" s="1069"/>
      <c r="AA23" s="1069"/>
      <c r="AB23" s="1069"/>
      <c r="AC23" s="1069"/>
      <c r="AD23" s="1069"/>
      <c r="AE23" s="1069"/>
      <c r="AF23" s="1069"/>
      <c r="AG23" s="1069"/>
      <c r="AH23" s="1069"/>
      <c r="AI23" s="1069"/>
      <c r="AJ23" s="1069"/>
      <c r="AK23" s="1069"/>
      <c r="AL23" s="1069"/>
      <c r="AM23" s="1069"/>
      <c r="AN23" s="1069"/>
      <c r="AO23" s="1069"/>
      <c r="AP23" s="1069"/>
      <c r="AQ23" s="1069"/>
      <c r="AR23" s="1069"/>
      <c r="AS23" s="1069"/>
      <c r="AT23" s="1069"/>
      <c r="AU23" s="1069"/>
      <c r="AV23" s="1069"/>
      <c r="AW23" s="1069"/>
      <c r="AX23" s="1069"/>
      <c r="AY23" s="1069"/>
      <c r="AZ23" s="1069"/>
      <c r="BA23" s="1069"/>
      <c r="BB23" s="1069"/>
      <c r="BC23" s="1069"/>
      <c r="BD23" s="1069"/>
      <c r="BE23" s="1069"/>
      <c r="BF23" s="1069"/>
      <c r="BG23" s="1069"/>
      <c r="BH23" s="1069"/>
      <c r="BI23" s="1069"/>
      <c r="BJ23" s="1069"/>
      <c r="BK23" s="1069"/>
      <c r="BL23" s="1069"/>
      <c r="BM23" s="1069"/>
      <c r="BN23" s="1069"/>
      <c r="BO23" s="1069"/>
      <c r="BP23" s="1069"/>
      <c r="BQ23" s="1069"/>
      <c r="BR23" s="1069"/>
      <c r="BS23" s="1069"/>
      <c r="BT23" s="1069"/>
      <c r="BU23" s="1069"/>
      <c r="BV23" s="1069"/>
      <c r="BW23" s="1069"/>
      <c r="BX23" s="1069"/>
      <c r="BY23" s="1069"/>
      <c r="BZ23" s="1069"/>
      <c r="CA23" s="1069"/>
      <c r="CB23" s="1069"/>
      <c r="CC23" s="1069"/>
      <c r="CD23" s="1069"/>
      <c r="CE23" s="1069"/>
      <c r="CF23" s="1069"/>
      <c r="CG23" s="1069"/>
      <c r="CH23" s="1069"/>
      <c r="CI23" s="1069"/>
      <c r="CJ23" s="1069"/>
      <c r="CK23" s="1069"/>
      <c r="CL23" s="1069"/>
      <c r="CM23" s="1069"/>
      <c r="CN23" s="1069"/>
      <c r="CO23" s="1069"/>
      <c r="CP23" s="1069"/>
      <c r="CQ23" s="1069"/>
      <c r="CR23" s="1069"/>
      <c r="CS23" s="1069"/>
      <c r="CT23" s="1069"/>
      <c r="CU23" s="1069"/>
      <c r="CV23" s="1069"/>
      <c r="CW23" s="1069"/>
      <c r="CX23" s="1069"/>
      <c r="CY23" s="1069"/>
      <c r="CZ23" s="1069"/>
      <c r="DA23" s="1069"/>
      <c r="DB23" s="1069"/>
      <c r="DC23" s="1069"/>
      <c r="DD23" s="1069"/>
      <c r="DE23" s="1069"/>
      <c r="DF23" s="1069"/>
      <c r="DG23" s="1069"/>
      <c r="DH23" s="1069"/>
      <c r="DI23" s="1069"/>
      <c r="DJ23" s="1069"/>
      <c r="DK23" s="1069"/>
      <c r="DL23" s="1069"/>
      <c r="DM23" s="1069"/>
      <c r="DN23" s="1069"/>
      <c r="DO23" s="1069"/>
      <c r="DP23" s="1069"/>
      <c r="DQ23" s="1069"/>
      <c r="DR23" s="1069"/>
      <c r="DS23" s="1069"/>
      <c r="DT23" s="1069"/>
      <c r="DU23" s="1069"/>
      <c r="DV23" s="1069"/>
      <c r="DW23" s="1069"/>
      <c r="DX23" s="1069"/>
      <c r="DY23" s="1069"/>
      <c r="DZ23" s="1147"/>
    </row>
    <row r="24" spans="2:130" ht="20.25" customHeight="1">
      <c r="B24" s="1146"/>
      <c r="C24" s="2270" t="s">
        <v>873</v>
      </c>
      <c r="D24" s="2270"/>
      <c r="E24" s="2270"/>
      <c r="F24" s="2270"/>
      <c r="G24" s="2270"/>
      <c r="H24" s="2270"/>
      <c r="I24" s="2270"/>
      <c r="J24" s="2270"/>
      <c r="K24" s="2270"/>
      <c r="L24" s="2270"/>
      <c r="M24" s="2270"/>
      <c r="N24" s="2287"/>
      <c r="O24" s="2287"/>
      <c r="P24" s="2287"/>
      <c r="Q24" s="2287"/>
      <c r="R24" s="2287"/>
      <c r="S24" s="2287"/>
      <c r="T24" s="2287"/>
      <c r="U24" s="1069"/>
      <c r="V24" s="1069"/>
      <c r="W24" s="1069"/>
      <c r="X24" s="1069"/>
      <c r="Y24" s="1069"/>
      <c r="Z24" s="1069"/>
      <c r="AA24" s="1069"/>
      <c r="AB24" s="1069"/>
      <c r="AC24" s="1069"/>
      <c r="AD24" s="1069"/>
      <c r="AE24" s="1069"/>
      <c r="AF24" s="1069"/>
      <c r="AG24" s="1069"/>
      <c r="AH24" s="1069"/>
      <c r="AI24" s="1069"/>
      <c r="AJ24" s="1069"/>
      <c r="AK24" s="1069"/>
      <c r="AL24" s="1069"/>
      <c r="AM24" s="1069"/>
      <c r="AN24" s="1069"/>
      <c r="AO24" s="1069"/>
      <c r="AP24" s="1069"/>
      <c r="AQ24" s="1069"/>
      <c r="AR24" s="1069"/>
      <c r="AS24" s="1069"/>
      <c r="AT24" s="1069"/>
      <c r="AU24" s="1069"/>
      <c r="AV24" s="1069"/>
      <c r="AW24" s="1069"/>
      <c r="AX24" s="1069"/>
      <c r="AY24" s="1069"/>
      <c r="AZ24" s="1069"/>
      <c r="BA24" s="1069"/>
      <c r="BB24" s="1069"/>
      <c r="BC24" s="1069"/>
      <c r="BD24" s="1069"/>
      <c r="BE24" s="1069"/>
      <c r="BF24" s="1069"/>
      <c r="BG24" s="1069"/>
      <c r="BH24" s="1069"/>
      <c r="BI24" s="1069"/>
      <c r="BJ24" s="1069"/>
      <c r="BK24" s="1069"/>
      <c r="BL24" s="1069"/>
      <c r="BM24" s="1069"/>
      <c r="BN24" s="1069"/>
      <c r="BO24" s="1069"/>
      <c r="BP24" s="1069"/>
      <c r="BQ24" s="1069"/>
      <c r="BR24" s="1069"/>
      <c r="BS24" s="1069"/>
      <c r="BT24" s="1069"/>
      <c r="BU24" s="1069"/>
      <c r="BV24" s="1069"/>
      <c r="BW24" s="1069"/>
      <c r="BX24" s="1069"/>
      <c r="BY24" s="1069"/>
      <c r="BZ24" s="1069"/>
      <c r="CA24" s="1069"/>
      <c r="CB24" s="1069"/>
      <c r="CC24" s="1069"/>
      <c r="CD24" s="1069"/>
      <c r="CE24" s="1069"/>
      <c r="CF24" s="1069"/>
      <c r="CG24" s="1069"/>
      <c r="CH24" s="1069"/>
      <c r="CI24" s="1069"/>
      <c r="CJ24" s="1069"/>
      <c r="CK24" s="1069"/>
      <c r="CL24" s="1069"/>
      <c r="CM24" s="1069"/>
      <c r="CN24" s="1069"/>
      <c r="CO24" s="1069"/>
      <c r="CP24" s="1069"/>
      <c r="CQ24" s="1069"/>
      <c r="CR24" s="1069"/>
      <c r="CS24" s="1069"/>
      <c r="CT24" s="1069"/>
      <c r="CU24" s="1069"/>
      <c r="CV24" s="1069"/>
      <c r="CW24" s="1069"/>
      <c r="CX24" s="1069"/>
      <c r="CY24" s="1069"/>
      <c r="CZ24" s="1069"/>
      <c r="DA24" s="1069"/>
      <c r="DB24" s="1069"/>
      <c r="DC24" s="1069"/>
      <c r="DD24" s="1069"/>
      <c r="DE24" s="1069"/>
      <c r="DF24" s="1069"/>
      <c r="DG24" s="1069"/>
      <c r="DH24" s="1069"/>
      <c r="DI24" s="1069"/>
      <c r="DJ24" s="1069"/>
      <c r="DK24" s="1069"/>
      <c r="DL24" s="1069"/>
      <c r="DM24" s="1069"/>
      <c r="DN24" s="1069"/>
      <c r="DO24" s="1069"/>
      <c r="DP24" s="1069"/>
      <c r="DQ24" s="1069"/>
      <c r="DR24" s="1069"/>
      <c r="DS24" s="1069"/>
      <c r="DT24" s="1069"/>
      <c r="DU24" s="1069"/>
      <c r="DV24" s="1069"/>
      <c r="DW24" s="1069"/>
      <c r="DX24" s="1069"/>
      <c r="DY24" s="1069"/>
      <c r="DZ24" s="1147"/>
    </row>
    <row r="25" spans="2:130" ht="20.25" customHeight="1">
      <c r="B25" s="1146"/>
      <c r="C25" s="2270" t="s">
        <v>874</v>
      </c>
      <c r="D25" s="2270"/>
      <c r="E25" s="2270"/>
      <c r="F25" s="2270"/>
      <c r="G25" s="2270"/>
      <c r="H25" s="2270"/>
      <c r="I25" s="2270"/>
      <c r="J25" s="2270"/>
      <c r="K25" s="2270"/>
      <c r="L25" s="2270"/>
      <c r="M25" s="2270"/>
      <c r="N25" s="2287"/>
      <c r="O25" s="2287"/>
      <c r="P25" s="2287"/>
      <c r="Q25" s="2287"/>
      <c r="R25" s="2287"/>
      <c r="S25" s="2287"/>
      <c r="T25" s="2287"/>
      <c r="U25" s="1069"/>
      <c r="V25" s="1069"/>
      <c r="W25" s="1069"/>
      <c r="X25" s="1069"/>
      <c r="Y25" s="1069"/>
      <c r="Z25" s="1069"/>
      <c r="AA25" s="1069"/>
      <c r="AB25" s="1069"/>
      <c r="AC25" s="1069"/>
      <c r="AD25" s="1069"/>
      <c r="AE25" s="1069"/>
      <c r="AF25" s="1069"/>
      <c r="AG25" s="1069"/>
      <c r="AH25" s="1069"/>
      <c r="AI25" s="1069"/>
      <c r="AJ25" s="1069"/>
      <c r="AK25" s="1069"/>
      <c r="AL25" s="1069"/>
      <c r="AM25" s="1069"/>
      <c r="AN25" s="1069"/>
      <c r="AO25" s="1069"/>
      <c r="AP25" s="1069"/>
      <c r="AQ25" s="1069"/>
      <c r="AR25" s="1069"/>
      <c r="AS25" s="1069"/>
      <c r="AT25" s="1069"/>
      <c r="AU25" s="1069"/>
      <c r="AV25" s="1069"/>
      <c r="AW25" s="1069"/>
      <c r="AX25" s="1069"/>
      <c r="AY25" s="1069"/>
      <c r="AZ25" s="1069"/>
      <c r="BA25" s="1069"/>
      <c r="BB25" s="1069"/>
      <c r="BC25" s="1069"/>
      <c r="BD25" s="1069"/>
      <c r="BE25" s="1069"/>
      <c r="BF25" s="1069"/>
      <c r="BG25" s="1069"/>
      <c r="BH25" s="1069"/>
      <c r="BI25" s="1069"/>
      <c r="BJ25" s="1069"/>
      <c r="BK25" s="1069"/>
      <c r="BL25" s="1069"/>
      <c r="BM25" s="1069"/>
      <c r="BN25" s="1069"/>
      <c r="BO25" s="1069"/>
      <c r="BP25" s="1069"/>
      <c r="BQ25" s="1069"/>
      <c r="BR25" s="1069"/>
      <c r="BS25" s="1069"/>
      <c r="BT25" s="1069"/>
      <c r="BU25" s="1069"/>
      <c r="BV25" s="1069"/>
      <c r="BW25" s="1069"/>
      <c r="BX25" s="1069"/>
      <c r="BY25" s="1069"/>
      <c r="BZ25" s="1069"/>
      <c r="CA25" s="1069"/>
      <c r="CB25" s="1069"/>
      <c r="CC25" s="1069"/>
      <c r="CD25" s="1069"/>
      <c r="CE25" s="1069"/>
      <c r="CF25" s="1069"/>
      <c r="CG25" s="1069"/>
      <c r="CH25" s="1069"/>
      <c r="CI25" s="1069"/>
      <c r="CJ25" s="1069"/>
      <c r="CK25" s="1069"/>
      <c r="CL25" s="1069"/>
      <c r="CM25" s="1069"/>
      <c r="CN25" s="1069"/>
      <c r="CO25" s="1069"/>
      <c r="CP25" s="1069"/>
      <c r="CQ25" s="1069"/>
      <c r="CR25" s="1069"/>
      <c r="CS25" s="1069"/>
      <c r="CT25" s="1069"/>
      <c r="CU25" s="1069"/>
      <c r="CV25" s="1069"/>
      <c r="CW25" s="1069"/>
      <c r="CX25" s="1069"/>
      <c r="CY25" s="1069"/>
      <c r="CZ25" s="1069"/>
      <c r="DA25" s="1069"/>
      <c r="DB25" s="1069"/>
      <c r="DC25" s="1069"/>
      <c r="DD25" s="1069"/>
      <c r="DE25" s="1069"/>
      <c r="DF25" s="1069"/>
      <c r="DG25" s="1069"/>
      <c r="DH25" s="1069"/>
      <c r="DI25" s="1069"/>
      <c r="DJ25" s="1069"/>
      <c r="DK25" s="1069"/>
      <c r="DL25" s="1069"/>
      <c r="DM25" s="1069"/>
      <c r="DN25" s="1069"/>
      <c r="DO25" s="1069"/>
      <c r="DP25" s="1069"/>
      <c r="DQ25" s="1069"/>
      <c r="DR25" s="1069"/>
      <c r="DS25" s="1069"/>
      <c r="DT25" s="1069"/>
      <c r="DU25" s="1069"/>
      <c r="DV25" s="1069"/>
      <c r="DW25" s="1069"/>
      <c r="DX25" s="1069"/>
      <c r="DY25" s="1069"/>
      <c r="DZ25" s="1147"/>
    </row>
    <row r="26" spans="2:130" ht="20.25" customHeight="1">
      <c r="B26" s="1146"/>
      <c r="C26" s="2270" t="s">
        <v>875</v>
      </c>
      <c r="D26" s="2270"/>
      <c r="E26" s="2270"/>
      <c r="F26" s="2270"/>
      <c r="G26" s="2270"/>
      <c r="H26" s="2270"/>
      <c r="I26" s="2270"/>
      <c r="J26" s="2270"/>
      <c r="K26" s="2270"/>
      <c r="L26" s="2270"/>
      <c r="M26" s="2270"/>
      <c r="N26" s="2287"/>
      <c r="O26" s="2287"/>
      <c r="P26" s="2287"/>
      <c r="Q26" s="2287"/>
      <c r="R26" s="2287"/>
      <c r="S26" s="2287"/>
      <c r="T26" s="2287"/>
      <c r="U26" s="1069"/>
      <c r="V26" s="1069"/>
      <c r="W26" s="1069"/>
      <c r="X26" s="1069"/>
      <c r="Y26" s="1069"/>
      <c r="Z26" s="1069"/>
      <c r="AA26" s="1069"/>
      <c r="AB26" s="1069"/>
      <c r="AC26" s="1069"/>
      <c r="AD26" s="1069"/>
      <c r="AE26" s="1069"/>
      <c r="AF26" s="1069"/>
      <c r="AG26" s="1069"/>
      <c r="AH26" s="1069"/>
      <c r="AI26" s="1069"/>
      <c r="AJ26" s="1069"/>
      <c r="AK26" s="1069"/>
      <c r="AL26" s="1069"/>
      <c r="AM26" s="1069"/>
      <c r="AN26" s="1069"/>
      <c r="AO26" s="1069"/>
      <c r="AP26" s="1069"/>
      <c r="AQ26" s="1069"/>
      <c r="AR26" s="1069"/>
      <c r="AS26" s="1069"/>
      <c r="AT26" s="1069"/>
      <c r="AU26" s="1069"/>
      <c r="AV26" s="1069"/>
      <c r="AW26" s="1069"/>
      <c r="AX26" s="1069"/>
      <c r="AY26" s="1069"/>
      <c r="AZ26" s="1069"/>
      <c r="BA26" s="1069"/>
      <c r="BB26" s="1069"/>
      <c r="BC26" s="1069"/>
      <c r="BD26" s="1069"/>
      <c r="BE26" s="1069"/>
      <c r="BF26" s="1069"/>
      <c r="BG26" s="1069"/>
      <c r="BH26" s="1069"/>
      <c r="BI26" s="1069"/>
      <c r="BJ26" s="1069"/>
      <c r="BK26" s="1069"/>
      <c r="BL26" s="1069"/>
      <c r="BM26" s="1069"/>
      <c r="BN26" s="1069"/>
      <c r="BO26" s="1069"/>
      <c r="BP26" s="1069"/>
      <c r="BQ26" s="1069"/>
      <c r="BR26" s="1069"/>
      <c r="BS26" s="1069"/>
      <c r="BT26" s="1069"/>
      <c r="BU26" s="1069"/>
      <c r="BV26" s="1069"/>
      <c r="BW26" s="1069"/>
      <c r="BX26" s="1069"/>
      <c r="BY26" s="1069"/>
      <c r="BZ26" s="1069"/>
      <c r="CA26" s="1069"/>
      <c r="CB26" s="1069"/>
      <c r="CC26" s="1069"/>
      <c r="CD26" s="1069"/>
      <c r="CE26" s="1069"/>
      <c r="CF26" s="1069"/>
      <c r="CG26" s="1069"/>
      <c r="CH26" s="1069"/>
      <c r="CI26" s="1069"/>
      <c r="CJ26" s="1069"/>
      <c r="CK26" s="1069"/>
      <c r="CL26" s="1069"/>
      <c r="CM26" s="1069"/>
      <c r="CN26" s="1069"/>
      <c r="CO26" s="1069"/>
      <c r="CP26" s="1069"/>
      <c r="CQ26" s="1069"/>
      <c r="CR26" s="1069"/>
      <c r="CS26" s="1069"/>
      <c r="CT26" s="1069"/>
      <c r="CU26" s="1069"/>
      <c r="CV26" s="1069"/>
      <c r="CW26" s="1069"/>
      <c r="CX26" s="1069"/>
      <c r="CY26" s="1069"/>
      <c r="CZ26" s="1069"/>
      <c r="DA26" s="1069"/>
      <c r="DB26" s="1069"/>
      <c r="DC26" s="1069"/>
      <c r="DD26" s="1069"/>
      <c r="DE26" s="1069"/>
      <c r="DF26" s="1069"/>
      <c r="DG26" s="1069"/>
      <c r="DH26" s="1069"/>
      <c r="DI26" s="1069"/>
      <c r="DJ26" s="1069"/>
      <c r="DK26" s="1069"/>
      <c r="DL26" s="1069"/>
      <c r="DM26" s="1069"/>
      <c r="DN26" s="1069"/>
      <c r="DO26" s="1069"/>
      <c r="DP26" s="1069"/>
      <c r="DQ26" s="1069"/>
      <c r="DR26" s="1069"/>
      <c r="DS26" s="1069"/>
      <c r="DT26" s="1069"/>
      <c r="DU26" s="1069"/>
      <c r="DV26" s="1069"/>
      <c r="DW26" s="1069"/>
      <c r="DX26" s="1069"/>
      <c r="DY26" s="1069"/>
      <c r="DZ26" s="1147"/>
    </row>
    <row r="27" spans="2:130" ht="20.25" customHeight="1">
      <c r="B27" s="1146"/>
      <c r="C27" s="2270" t="s">
        <v>231</v>
      </c>
      <c r="D27" s="2270"/>
      <c r="E27" s="2270"/>
      <c r="F27" s="2270"/>
      <c r="G27" s="2270"/>
      <c r="H27" s="2270"/>
      <c r="I27" s="2270"/>
      <c r="J27" s="2270"/>
      <c r="K27" s="2270"/>
      <c r="L27" s="2270"/>
      <c r="M27" s="2270"/>
      <c r="N27" s="2287"/>
      <c r="O27" s="2287"/>
      <c r="P27" s="2287"/>
      <c r="Q27" s="2287"/>
      <c r="R27" s="2287"/>
      <c r="S27" s="2287"/>
      <c r="T27" s="2287"/>
      <c r="U27" s="1069"/>
      <c r="V27" s="1069"/>
      <c r="W27" s="1069"/>
      <c r="X27" s="1069"/>
      <c r="Y27" s="1069"/>
      <c r="Z27" s="1069"/>
      <c r="AA27" s="1069"/>
      <c r="AB27" s="1069"/>
      <c r="AC27" s="1069"/>
      <c r="AD27" s="1069"/>
      <c r="AE27" s="1069"/>
      <c r="AF27" s="1069"/>
      <c r="AG27" s="1069"/>
      <c r="AH27" s="1069"/>
      <c r="AI27" s="1069"/>
      <c r="AJ27" s="1069"/>
      <c r="AK27" s="1069"/>
      <c r="AL27" s="1069"/>
      <c r="AM27" s="1069"/>
      <c r="AN27" s="1069"/>
      <c r="AO27" s="1069"/>
      <c r="AP27" s="1069"/>
      <c r="AQ27" s="1069"/>
      <c r="AR27" s="1069"/>
      <c r="AS27" s="1069"/>
      <c r="AT27" s="1069"/>
      <c r="AU27" s="1069"/>
      <c r="AV27" s="1069"/>
      <c r="AW27" s="1069"/>
      <c r="AX27" s="1069"/>
      <c r="AY27" s="1069"/>
      <c r="AZ27" s="1069"/>
      <c r="BA27" s="1069"/>
      <c r="BB27" s="1069"/>
      <c r="BC27" s="1069"/>
      <c r="BD27" s="1069"/>
      <c r="BE27" s="1069"/>
      <c r="BF27" s="1069"/>
      <c r="BG27" s="1069"/>
      <c r="BH27" s="1069"/>
      <c r="BI27" s="1069"/>
      <c r="BJ27" s="1069"/>
      <c r="BK27" s="1069"/>
      <c r="BL27" s="1069"/>
      <c r="BM27" s="1069"/>
      <c r="BN27" s="1069"/>
      <c r="BO27" s="1069"/>
      <c r="BP27" s="1069"/>
      <c r="BQ27" s="1069"/>
      <c r="BR27" s="1069"/>
      <c r="BS27" s="1069"/>
      <c r="BT27" s="1069"/>
      <c r="BU27" s="1069"/>
      <c r="BV27" s="1069"/>
      <c r="BW27" s="1069"/>
      <c r="BX27" s="1069"/>
      <c r="BY27" s="1069"/>
      <c r="BZ27" s="1069"/>
      <c r="CA27" s="1069"/>
      <c r="CB27" s="1069"/>
      <c r="CC27" s="1069"/>
      <c r="CD27" s="1069"/>
      <c r="CE27" s="1069"/>
      <c r="CF27" s="1069"/>
      <c r="CG27" s="1069"/>
      <c r="CH27" s="1069"/>
      <c r="CI27" s="1069"/>
      <c r="CJ27" s="1069"/>
      <c r="CK27" s="1069"/>
      <c r="CL27" s="1069"/>
      <c r="CM27" s="1069"/>
      <c r="CN27" s="1069"/>
      <c r="CO27" s="1069"/>
      <c r="CP27" s="1069"/>
      <c r="CQ27" s="1069"/>
      <c r="CR27" s="1069"/>
      <c r="CS27" s="1069"/>
      <c r="CT27" s="1069"/>
      <c r="CU27" s="1069"/>
      <c r="CV27" s="1069"/>
      <c r="CW27" s="1069"/>
      <c r="CX27" s="1069"/>
      <c r="CY27" s="1069"/>
      <c r="CZ27" s="1069"/>
      <c r="DA27" s="1069"/>
      <c r="DB27" s="1069"/>
      <c r="DC27" s="1069"/>
      <c r="DD27" s="1069"/>
      <c r="DE27" s="1069"/>
      <c r="DF27" s="1069"/>
      <c r="DG27" s="1069"/>
      <c r="DH27" s="1069"/>
      <c r="DI27" s="1069"/>
      <c r="DJ27" s="1069"/>
      <c r="DK27" s="1069"/>
      <c r="DL27" s="1069"/>
      <c r="DM27" s="1069"/>
      <c r="DN27" s="1069"/>
      <c r="DO27" s="1069"/>
      <c r="DP27" s="1069"/>
      <c r="DQ27" s="1069"/>
      <c r="DR27" s="1069"/>
      <c r="DS27" s="1069"/>
      <c r="DT27" s="1069"/>
      <c r="DU27" s="1069"/>
      <c r="DV27" s="1069"/>
      <c r="DW27" s="1069"/>
      <c r="DX27" s="1069"/>
      <c r="DY27" s="1069"/>
      <c r="DZ27" s="1147"/>
    </row>
    <row r="28" spans="2:130" ht="9" customHeight="1">
      <c r="B28" s="1146"/>
      <c r="C28" s="1069"/>
      <c r="D28" s="1069"/>
      <c r="E28" s="1069"/>
      <c r="F28" s="1069"/>
      <c r="G28" s="1069"/>
      <c r="H28" s="1069"/>
      <c r="I28" s="1069"/>
      <c r="J28" s="1069"/>
      <c r="K28" s="1069"/>
      <c r="L28" s="1069"/>
      <c r="M28" s="1069"/>
      <c r="N28" s="1069"/>
      <c r="O28" s="1069"/>
      <c r="P28" s="1069"/>
      <c r="Q28" s="1069"/>
      <c r="R28" s="1069"/>
      <c r="S28" s="1069"/>
      <c r="T28" s="1069"/>
      <c r="U28" s="1069"/>
      <c r="V28" s="1069"/>
      <c r="W28" s="1069"/>
      <c r="X28" s="1069"/>
      <c r="Y28" s="1069"/>
      <c r="Z28" s="1069"/>
      <c r="AA28" s="1069"/>
      <c r="AB28" s="1069"/>
      <c r="AC28" s="1069"/>
      <c r="AD28" s="1069"/>
      <c r="AE28" s="1069"/>
      <c r="AF28" s="1069"/>
      <c r="AG28" s="1069"/>
      <c r="AH28" s="1069"/>
      <c r="AI28" s="1069"/>
      <c r="AJ28" s="1069"/>
      <c r="AK28" s="1069"/>
      <c r="AL28" s="1069"/>
      <c r="AM28" s="1069"/>
      <c r="AN28" s="1069"/>
      <c r="AO28" s="1069"/>
      <c r="AP28" s="1069"/>
      <c r="AQ28" s="1069"/>
      <c r="AR28" s="1069"/>
      <c r="AS28" s="1069"/>
      <c r="AT28" s="1069"/>
      <c r="AU28" s="1069"/>
      <c r="AV28" s="1069"/>
      <c r="AW28" s="1069"/>
      <c r="AX28" s="1069"/>
      <c r="AY28" s="1069"/>
      <c r="AZ28" s="1069"/>
      <c r="BA28" s="1069"/>
      <c r="BB28" s="1069"/>
      <c r="BC28" s="1069"/>
      <c r="BD28" s="1069"/>
      <c r="BE28" s="1069"/>
      <c r="BF28" s="1069"/>
      <c r="BG28" s="1069"/>
      <c r="BH28" s="1069"/>
      <c r="BI28" s="1069"/>
      <c r="BJ28" s="1069"/>
      <c r="BK28" s="1069"/>
      <c r="BL28" s="1069"/>
      <c r="BM28" s="1069"/>
      <c r="BN28" s="1069"/>
      <c r="BO28" s="1069"/>
      <c r="BP28" s="1069"/>
      <c r="BQ28" s="1069"/>
      <c r="BR28" s="1069"/>
      <c r="BS28" s="1069"/>
      <c r="BT28" s="1069"/>
      <c r="BU28" s="1069"/>
      <c r="BV28" s="1069"/>
      <c r="BW28" s="1069"/>
      <c r="BX28" s="1069"/>
      <c r="BY28" s="1069"/>
      <c r="BZ28" s="1069"/>
      <c r="CA28" s="1069"/>
      <c r="CB28" s="1069"/>
      <c r="CC28" s="1069"/>
      <c r="CD28" s="1069"/>
      <c r="CE28" s="1069"/>
      <c r="CF28" s="1069"/>
      <c r="CG28" s="1069"/>
      <c r="CH28" s="1069"/>
      <c r="CI28" s="1069"/>
      <c r="CJ28" s="1069"/>
      <c r="CK28" s="1069"/>
      <c r="CL28" s="1069"/>
      <c r="CM28" s="1069"/>
      <c r="CN28" s="1069"/>
      <c r="CO28" s="1069"/>
      <c r="CP28" s="1069"/>
      <c r="CQ28" s="1070"/>
      <c r="CR28" s="1070"/>
      <c r="CS28" s="1070"/>
      <c r="CT28" s="1070"/>
      <c r="CU28" s="1070"/>
      <c r="CV28" s="1070"/>
      <c r="CW28" s="1070"/>
      <c r="CX28" s="1070"/>
      <c r="CY28" s="1070"/>
      <c r="CZ28" s="1070"/>
      <c r="DA28" s="1070"/>
      <c r="DB28" s="1070"/>
      <c r="DC28" s="1070"/>
      <c r="DD28" s="1070"/>
      <c r="DE28" s="1070"/>
      <c r="DF28" s="1070"/>
      <c r="DG28" s="1070"/>
      <c r="DH28" s="1070"/>
      <c r="DI28" s="1070"/>
      <c r="DJ28" s="1070"/>
      <c r="DK28" s="1070"/>
      <c r="DL28" s="1070"/>
      <c r="DM28" s="1070"/>
      <c r="DN28" s="1070"/>
      <c r="DO28" s="1070"/>
      <c r="DP28" s="1070"/>
      <c r="DQ28" s="1070"/>
      <c r="DR28" s="1070"/>
      <c r="DS28" s="1070"/>
      <c r="DT28" s="1070"/>
      <c r="DU28" s="1070"/>
      <c r="DV28" s="1070"/>
      <c r="DW28" s="1070"/>
      <c r="DX28" s="1070"/>
      <c r="DY28" s="1070"/>
      <c r="DZ28" s="1147"/>
    </row>
    <row r="29" spans="2:130" ht="30" customHeight="1">
      <c r="B29" s="1349"/>
      <c r="C29" s="1075" t="s">
        <v>330</v>
      </c>
      <c r="D29" s="1076"/>
      <c r="E29" s="1076"/>
      <c r="F29" s="1076"/>
      <c r="G29" s="1076"/>
      <c r="H29" s="1076"/>
      <c r="I29" s="1076"/>
      <c r="J29" s="1076"/>
      <c r="K29" s="1076"/>
      <c r="L29" s="1076"/>
      <c r="M29" s="1076"/>
      <c r="N29" s="1076"/>
      <c r="O29" s="1076"/>
      <c r="P29" s="1076"/>
      <c r="Q29" s="1076"/>
      <c r="R29" s="1076"/>
      <c r="S29" s="1076"/>
      <c r="T29" s="1076"/>
      <c r="U29" s="1076"/>
      <c r="V29" s="1076"/>
      <c r="W29" s="1076"/>
      <c r="X29" s="1076"/>
      <c r="Y29" s="1076"/>
      <c r="Z29" s="1076"/>
      <c r="AA29" s="1076"/>
      <c r="AB29" s="1076"/>
      <c r="AC29" s="1076"/>
      <c r="AD29" s="1076"/>
      <c r="AE29" s="1076"/>
      <c r="AF29" s="1076"/>
      <c r="AG29" s="1076"/>
      <c r="AH29" s="1076"/>
      <c r="AI29" s="1076"/>
      <c r="AJ29" s="1076"/>
      <c r="AK29" s="1076"/>
      <c r="AL29" s="1076"/>
      <c r="AM29" s="1076"/>
      <c r="AN29" s="1076"/>
      <c r="AO29" s="1076"/>
      <c r="AP29" s="1076"/>
      <c r="AQ29" s="1076"/>
      <c r="AR29" s="1076"/>
      <c r="AS29" s="1076"/>
      <c r="AT29" s="1076"/>
      <c r="AU29" s="1076"/>
      <c r="AV29" s="1076"/>
      <c r="AW29" s="1076"/>
      <c r="AX29" s="1076"/>
      <c r="AY29" s="1076"/>
      <c r="AZ29" s="1076"/>
      <c r="BA29" s="1076"/>
      <c r="BB29" s="1076"/>
      <c r="BC29" s="1076"/>
      <c r="BD29" s="1076"/>
      <c r="BE29" s="1076"/>
      <c r="BF29" s="1076"/>
      <c r="BG29" s="1076"/>
      <c r="BH29" s="1076"/>
      <c r="BI29" s="1076"/>
      <c r="BJ29" s="1076"/>
      <c r="BK29" s="1076"/>
      <c r="BL29" s="1076"/>
      <c r="BM29" s="1076"/>
      <c r="BN29" s="1076"/>
      <c r="BO29" s="1076"/>
      <c r="BP29" s="1076"/>
      <c r="BQ29" s="1076"/>
      <c r="BR29" s="1076"/>
      <c r="BS29" s="1076"/>
      <c r="BT29" s="1076"/>
      <c r="BU29" s="1076"/>
      <c r="BV29" s="1076"/>
      <c r="BW29" s="1076"/>
      <c r="BX29" s="1076"/>
      <c r="BY29" s="1076"/>
      <c r="BZ29" s="1076"/>
      <c r="CA29" s="1076"/>
      <c r="CB29" s="1076"/>
      <c r="CC29" s="1076"/>
      <c r="CD29" s="1076"/>
      <c r="CE29" s="1076"/>
      <c r="CF29" s="1076"/>
      <c r="CG29" s="1076"/>
      <c r="CH29" s="1076"/>
      <c r="CI29" s="1076"/>
      <c r="CJ29" s="1076"/>
      <c r="CK29" s="1076"/>
      <c r="CL29" s="1076"/>
      <c r="CM29" s="1076"/>
      <c r="CN29" s="1076"/>
      <c r="CO29" s="1076"/>
      <c r="CP29" s="1076"/>
      <c r="CQ29" s="1076"/>
      <c r="CR29" s="1076"/>
      <c r="CS29" s="1076"/>
      <c r="CT29" s="1076"/>
      <c r="CU29" s="1076"/>
      <c r="CV29" s="1076"/>
      <c r="CW29" s="1076"/>
      <c r="CX29" s="1076"/>
      <c r="CY29" s="1076"/>
      <c r="CZ29" s="1076"/>
      <c r="DA29" s="1076"/>
      <c r="DB29" s="1076"/>
      <c r="DC29" s="1076"/>
      <c r="DD29" s="1076"/>
      <c r="DE29" s="1076"/>
      <c r="DF29" s="1076"/>
      <c r="DG29" s="1076"/>
      <c r="DH29" s="1076"/>
      <c r="DI29" s="1076"/>
      <c r="DJ29" s="1076"/>
      <c r="DK29" s="1076"/>
      <c r="DL29" s="1076"/>
      <c r="DM29" s="1076"/>
      <c r="DN29" s="1076"/>
      <c r="DO29" s="1076"/>
      <c r="DP29" s="1076"/>
      <c r="DQ29" s="1076"/>
      <c r="DR29" s="1076"/>
      <c r="DS29" s="1076"/>
      <c r="DT29" s="1076"/>
      <c r="DU29" s="1076"/>
      <c r="DV29" s="1076"/>
      <c r="DW29" s="1076"/>
      <c r="DX29" s="1076"/>
      <c r="DY29" s="1076"/>
      <c r="DZ29" s="1147"/>
    </row>
    <row r="30" spans="2:130" ht="12.75" customHeight="1">
      <c r="B30" s="1146"/>
      <c r="C30" s="1021"/>
      <c r="D30" s="1069"/>
      <c r="E30" s="1069"/>
      <c r="F30" s="1069"/>
      <c r="G30" s="1069"/>
      <c r="H30" s="1069"/>
      <c r="I30" s="1069"/>
      <c r="J30" s="1069"/>
      <c r="K30" s="1069"/>
      <c r="L30" s="1069"/>
      <c r="M30" s="1069"/>
      <c r="N30" s="1069"/>
      <c r="O30" s="1069"/>
      <c r="P30" s="1069"/>
      <c r="Q30" s="1069"/>
      <c r="R30" s="1069"/>
      <c r="S30" s="1069"/>
      <c r="T30" s="1069"/>
      <c r="U30" s="1069"/>
      <c r="V30" s="1069"/>
      <c r="W30" s="1069"/>
      <c r="X30" s="1069"/>
      <c r="Y30" s="1069"/>
      <c r="Z30" s="1069"/>
      <c r="AA30" s="1069"/>
      <c r="AB30" s="1069"/>
      <c r="AC30" s="1069"/>
      <c r="AD30" s="1069"/>
      <c r="AE30" s="1069"/>
      <c r="AF30" s="1069"/>
      <c r="AG30" s="1069"/>
      <c r="AH30" s="1069"/>
      <c r="AI30" s="1069"/>
      <c r="AJ30" s="1069"/>
      <c r="AK30" s="1069"/>
      <c r="AL30" s="1069"/>
      <c r="AM30" s="1069"/>
      <c r="AN30" s="1069"/>
      <c r="AO30" s="1069"/>
      <c r="AP30" s="1069"/>
      <c r="AQ30" s="1069"/>
      <c r="AR30" s="1069"/>
      <c r="AS30" s="1069"/>
      <c r="AT30" s="1069"/>
      <c r="AU30" s="1069"/>
      <c r="AV30" s="1069"/>
      <c r="AW30" s="1069"/>
      <c r="AX30" s="1069"/>
      <c r="AY30" s="1069"/>
      <c r="AZ30" s="1069"/>
      <c r="BA30" s="1069"/>
      <c r="BB30" s="1069"/>
      <c r="BC30" s="1069"/>
      <c r="BD30" s="1069"/>
      <c r="BE30" s="1069"/>
      <c r="BF30" s="1069"/>
      <c r="BG30" s="1069"/>
      <c r="BH30" s="1069"/>
      <c r="BI30" s="1069"/>
      <c r="BJ30" s="1069"/>
      <c r="BK30" s="1069"/>
      <c r="BL30" s="1069"/>
      <c r="BM30" s="1069"/>
      <c r="BN30" s="1069"/>
      <c r="BO30" s="1069"/>
      <c r="BP30" s="1069"/>
      <c r="BQ30" s="1069"/>
      <c r="BR30" s="1069"/>
      <c r="BS30" s="1069"/>
      <c r="BT30" s="1069"/>
      <c r="BU30" s="1069"/>
      <c r="BV30" s="1069"/>
      <c r="BW30" s="1069"/>
      <c r="BX30" s="1069"/>
      <c r="BY30" s="1069"/>
      <c r="BZ30" s="1069"/>
      <c r="CA30" s="1069"/>
      <c r="CB30" s="1069"/>
      <c r="CC30" s="1069"/>
      <c r="CD30" s="1069"/>
      <c r="CE30" s="1069"/>
      <c r="CF30" s="1069"/>
      <c r="CG30" s="1069"/>
      <c r="CH30" s="1069"/>
      <c r="CI30" s="1069"/>
      <c r="CJ30" s="1069"/>
      <c r="CK30" s="1069"/>
      <c r="CL30" s="1069"/>
      <c r="CM30" s="1069"/>
      <c r="CN30" s="1069"/>
      <c r="CO30" s="1069"/>
      <c r="CP30" s="1069"/>
      <c r="CQ30" s="1069"/>
      <c r="CR30" s="1069"/>
      <c r="CS30" s="1069"/>
      <c r="CT30" s="1069"/>
      <c r="CU30" s="1069"/>
      <c r="CV30" s="1069"/>
      <c r="CW30" s="1069"/>
      <c r="CX30" s="1069"/>
      <c r="CY30" s="1069"/>
      <c r="CZ30" s="1069"/>
      <c r="DA30" s="1069"/>
      <c r="DB30" s="1069"/>
      <c r="DC30" s="1069"/>
      <c r="DD30" s="1069"/>
      <c r="DE30" s="1069"/>
      <c r="DF30" s="1069"/>
      <c r="DG30" s="1069"/>
      <c r="DH30" s="1069"/>
      <c r="DI30" s="1069"/>
      <c r="DJ30" s="1069"/>
      <c r="DK30" s="1069"/>
      <c r="DL30" s="1069"/>
      <c r="DM30" s="1069"/>
      <c r="DN30" s="1069"/>
      <c r="DO30" s="1069"/>
      <c r="DP30" s="1069"/>
      <c r="DQ30" s="1069"/>
      <c r="DR30" s="1069"/>
      <c r="DS30" s="1069"/>
      <c r="DT30" s="1069"/>
      <c r="DU30" s="1069"/>
      <c r="DV30" s="1069"/>
      <c r="DW30" s="1069"/>
      <c r="DX30" s="1069"/>
      <c r="DY30" s="1069"/>
      <c r="DZ30" s="1147"/>
    </row>
    <row r="31" spans="2:130" s="1078" customFormat="1" ht="21" customHeight="1">
      <c r="B31" s="1359"/>
      <c r="C31" s="1131" t="s">
        <v>271</v>
      </c>
      <c r="D31" s="2265"/>
      <c r="E31" s="2266"/>
      <c r="F31" s="2266"/>
      <c r="G31" s="2266"/>
      <c r="H31" s="2266"/>
      <c r="I31" s="2266"/>
      <c r="J31" s="2266"/>
      <c r="K31" s="2266"/>
      <c r="L31" s="2266"/>
      <c r="M31" s="2266"/>
      <c r="N31" s="2266"/>
      <c r="O31" s="2266"/>
      <c r="P31" s="2266"/>
      <c r="Q31" s="2266"/>
      <c r="R31" s="2266"/>
      <c r="S31" s="2266"/>
      <c r="T31" s="2266"/>
      <c r="U31" s="2266"/>
      <c r="V31" s="2266"/>
      <c r="W31" s="2267"/>
      <c r="X31" s="2263" t="s">
        <v>272</v>
      </c>
      <c r="Y31" s="2263"/>
      <c r="Z31" s="2263"/>
      <c r="AA31" s="2263"/>
      <c r="AB31" s="2263"/>
      <c r="AC31" s="2263"/>
      <c r="AD31" s="2263"/>
      <c r="AE31" s="2263"/>
      <c r="AF31" s="2263"/>
      <c r="AG31" s="2263"/>
      <c r="AH31" s="2264" t="s">
        <v>1026</v>
      </c>
      <c r="AI31" s="2264"/>
      <c r="AJ31" s="2264"/>
      <c r="AK31" s="2264"/>
      <c r="AL31" s="2264"/>
      <c r="AM31" s="2264"/>
      <c r="AN31" s="2264"/>
      <c r="AO31" s="2264"/>
      <c r="AP31" s="2264"/>
      <c r="AQ31" s="2264"/>
      <c r="AR31" s="2264"/>
      <c r="AS31" s="2264"/>
      <c r="AT31" s="2264"/>
      <c r="AU31" s="2263" t="s">
        <v>273</v>
      </c>
      <c r="AV31" s="2263"/>
      <c r="AW31" s="2263"/>
      <c r="AX31" s="2263"/>
      <c r="AY31" s="2263"/>
      <c r="AZ31" s="2263"/>
      <c r="BA31" s="2263"/>
      <c r="BB31" s="2263"/>
      <c r="BC31" s="2263"/>
      <c r="BD31" s="2264" t="s">
        <v>91</v>
      </c>
      <c r="BE31" s="2264"/>
      <c r="BF31" s="2264"/>
      <c r="BG31" s="2264"/>
      <c r="BH31" s="2264"/>
      <c r="BI31" s="2264"/>
      <c r="BJ31" s="2264"/>
      <c r="BK31" s="2264"/>
      <c r="BL31" s="2264"/>
      <c r="BM31" s="2264"/>
      <c r="BN31" s="2264"/>
      <c r="BO31" s="2264"/>
      <c r="BP31" s="2264"/>
      <c r="BQ31" s="2264"/>
      <c r="BR31" s="1077"/>
      <c r="BS31" s="1077"/>
      <c r="BT31" s="1077"/>
      <c r="BU31" s="2314"/>
      <c r="BV31" s="2314"/>
      <c r="BW31" s="2314"/>
      <c r="BX31" s="2314"/>
      <c r="BY31" s="2314"/>
      <c r="BZ31" s="2314"/>
      <c r="CA31" s="2314"/>
      <c r="CB31" s="2314"/>
      <c r="CC31" s="2314"/>
      <c r="CD31" s="2314"/>
      <c r="CE31" s="2314"/>
      <c r="CF31" s="2314"/>
      <c r="CG31" s="2314"/>
      <c r="CH31" s="2314"/>
      <c r="CI31" s="2314"/>
      <c r="CJ31" s="2314"/>
      <c r="CK31" s="2314"/>
      <c r="CL31" s="2314"/>
      <c r="CM31" s="2314"/>
      <c r="CN31" s="2314"/>
      <c r="CO31" s="2314"/>
      <c r="CP31" s="2314"/>
      <c r="CQ31" s="2314"/>
      <c r="CR31" s="2314"/>
      <c r="CS31" s="2314"/>
      <c r="CT31" s="2314"/>
      <c r="CU31" s="2314"/>
      <c r="CV31" s="2314"/>
      <c r="CW31" s="2314"/>
      <c r="CX31" s="2314"/>
      <c r="CY31" s="2314"/>
      <c r="CZ31" s="2314"/>
      <c r="DA31" s="2314"/>
      <c r="DB31" s="2314"/>
      <c r="DC31" s="2314"/>
      <c r="DD31" s="2314"/>
      <c r="DE31" s="2314"/>
      <c r="DF31" s="2314"/>
      <c r="DG31" s="2314"/>
      <c r="DH31" s="2314"/>
      <c r="DI31" s="2314"/>
      <c r="DJ31" s="2314"/>
      <c r="DK31" s="2314"/>
      <c r="DL31" s="2314"/>
      <c r="DM31" s="2314"/>
      <c r="DN31" s="2314"/>
      <c r="DO31" s="2314"/>
      <c r="DP31" s="2314"/>
      <c r="DQ31" s="2314"/>
      <c r="DR31" s="2314"/>
      <c r="DS31" s="2314"/>
      <c r="DT31" s="2314"/>
      <c r="DU31" s="2314"/>
      <c r="DV31" s="2314"/>
      <c r="DW31" s="2314"/>
      <c r="DX31" s="2314"/>
      <c r="DY31" s="2314"/>
      <c r="DZ31" s="1360"/>
    </row>
    <row r="32" spans="2:130" s="1080" customFormat="1" ht="14.45" customHeight="1">
      <c r="B32" s="1359"/>
      <c r="C32" s="1132"/>
      <c r="D32" s="1132"/>
      <c r="E32" s="1132"/>
      <c r="F32" s="1132"/>
      <c r="G32" s="1132"/>
      <c r="H32" s="1132"/>
      <c r="I32" s="1132"/>
      <c r="J32" s="1132"/>
      <c r="K32" s="1132"/>
      <c r="L32" s="1133"/>
      <c r="M32" s="1133"/>
      <c r="N32" s="1133"/>
      <c r="O32" s="1133"/>
      <c r="P32" s="1133"/>
      <c r="Q32" s="1133"/>
      <c r="R32" s="1133"/>
      <c r="S32" s="1133"/>
      <c r="T32" s="1133"/>
      <c r="U32" s="1133"/>
      <c r="V32" s="1133"/>
      <c r="W32" s="1133"/>
      <c r="X32" s="1133"/>
      <c r="Y32" s="1133"/>
      <c r="Z32" s="1133"/>
      <c r="AA32" s="1133"/>
      <c r="AB32" s="1133"/>
      <c r="AC32" s="1133"/>
      <c r="AD32" s="1133"/>
      <c r="AE32" s="1133"/>
      <c r="AF32" s="1133"/>
      <c r="AG32" s="1133"/>
      <c r="AH32" s="1133"/>
      <c r="AI32" s="1133"/>
      <c r="AJ32" s="1133"/>
      <c r="AK32" s="1133"/>
      <c r="AL32" s="1133"/>
      <c r="AM32" s="1133"/>
      <c r="AN32" s="1133"/>
      <c r="AO32" s="1133"/>
      <c r="AP32" s="1133"/>
      <c r="AQ32" s="1133"/>
      <c r="AR32" s="1133"/>
      <c r="AS32" s="1133"/>
      <c r="AT32" s="1133"/>
      <c r="AU32" s="1133"/>
      <c r="AV32" s="1132"/>
      <c r="AW32" s="1132"/>
      <c r="AX32" s="1132"/>
      <c r="AY32" s="1132"/>
      <c r="AZ32" s="1132"/>
      <c r="BA32" s="1132"/>
      <c r="BB32" s="1132"/>
      <c r="BC32" s="1132"/>
      <c r="BD32" s="1132"/>
      <c r="BE32" s="1132"/>
      <c r="BF32" s="1133"/>
      <c r="BG32" s="1133"/>
      <c r="BH32" s="1133"/>
      <c r="BI32" s="1133"/>
      <c r="BJ32" s="1133"/>
      <c r="BK32" s="1133"/>
      <c r="BL32" s="1133"/>
      <c r="BM32" s="1133"/>
      <c r="BN32" s="1133"/>
      <c r="BO32" s="1133"/>
      <c r="BP32" s="1133"/>
      <c r="BQ32" s="1133"/>
      <c r="BR32" s="1079"/>
      <c r="BS32" s="1079"/>
      <c r="BT32" s="1079"/>
      <c r="BU32" s="2314"/>
      <c r="BV32" s="2314"/>
      <c r="BW32" s="2314"/>
      <c r="BX32" s="2314"/>
      <c r="BY32" s="2314"/>
      <c r="BZ32" s="2314"/>
      <c r="CA32" s="2314"/>
      <c r="CB32" s="2314"/>
      <c r="CC32" s="2314"/>
      <c r="CD32" s="2314"/>
      <c r="CE32" s="2314"/>
      <c r="CF32" s="2314"/>
      <c r="CG32" s="2314"/>
      <c r="CH32" s="2314"/>
      <c r="CI32" s="2314"/>
      <c r="CJ32" s="2314"/>
      <c r="CK32" s="2314"/>
      <c r="CL32" s="2314"/>
      <c r="CM32" s="2314"/>
      <c r="CN32" s="2314"/>
      <c r="CO32" s="2314"/>
      <c r="CP32" s="2314"/>
      <c r="CQ32" s="2314"/>
      <c r="CR32" s="2314"/>
      <c r="CS32" s="2314"/>
      <c r="CT32" s="2314"/>
      <c r="CU32" s="2314"/>
      <c r="CV32" s="2314"/>
      <c r="CW32" s="2314"/>
      <c r="CX32" s="2314"/>
      <c r="CY32" s="2314"/>
      <c r="CZ32" s="2314"/>
      <c r="DA32" s="2314"/>
      <c r="DB32" s="2314"/>
      <c r="DC32" s="2314"/>
      <c r="DD32" s="2314"/>
      <c r="DE32" s="2314"/>
      <c r="DF32" s="2314"/>
      <c r="DG32" s="2314"/>
      <c r="DH32" s="2314"/>
      <c r="DI32" s="2314"/>
      <c r="DJ32" s="2314"/>
      <c r="DK32" s="2314"/>
      <c r="DL32" s="2314"/>
      <c r="DM32" s="2314"/>
      <c r="DN32" s="2314"/>
      <c r="DO32" s="2314"/>
      <c r="DP32" s="2314"/>
      <c r="DQ32" s="2314"/>
      <c r="DR32" s="2314"/>
      <c r="DS32" s="2314"/>
      <c r="DT32" s="2314"/>
      <c r="DU32" s="2314"/>
      <c r="DV32" s="2314"/>
      <c r="DW32" s="2314"/>
      <c r="DX32" s="2314"/>
      <c r="DY32" s="2314"/>
      <c r="DZ32" s="1360"/>
    </row>
    <row r="33" spans="2:130" ht="23.25" customHeight="1">
      <c r="B33" s="1146"/>
      <c r="C33" s="1134" t="s">
        <v>274</v>
      </c>
      <c r="D33" s="2284" t="s">
        <v>91</v>
      </c>
      <c r="E33" s="2285"/>
      <c r="F33" s="2285"/>
      <c r="G33" s="2285"/>
      <c r="H33" s="2285"/>
      <c r="I33" s="2285"/>
      <c r="J33" s="2285"/>
      <c r="K33" s="2285"/>
      <c r="L33" s="2285"/>
      <c r="M33" s="2285"/>
      <c r="N33" s="2285"/>
      <c r="O33" s="2285"/>
      <c r="P33" s="2285"/>
      <c r="Q33" s="2285"/>
      <c r="R33" s="2285"/>
      <c r="S33" s="2285"/>
      <c r="T33" s="2285"/>
      <c r="U33" s="2285"/>
      <c r="V33" s="2285"/>
      <c r="W33" s="2286"/>
      <c r="X33" s="2277" t="s">
        <v>3</v>
      </c>
      <c r="Y33" s="2277"/>
      <c r="Z33" s="2277"/>
      <c r="AA33" s="2277"/>
      <c r="AB33" s="2277"/>
      <c r="AC33" s="2277"/>
      <c r="AD33" s="2277"/>
      <c r="AE33" s="2277"/>
      <c r="AF33" s="2277"/>
      <c r="AG33" s="2277"/>
      <c r="AH33" s="2315" t="s">
        <v>91</v>
      </c>
      <c r="AI33" s="2315"/>
      <c r="AJ33" s="2315"/>
      <c r="AK33" s="2315"/>
      <c r="AL33" s="2315"/>
      <c r="AM33" s="2315"/>
      <c r="AN33" s="2315"/>
      <c r="AO33" s="2315"/>
      <c r="AP33" s="2315"/>
      <c r="AQ33" s="2315"/>
      <c r="AR33" s="2315"/>
      <c r="AS33" s="2315"/>
      <c r="AT33" s="2315"/>
      <c r="AU33" s="2277" t="s">
        <v>29</v>
      </c>
      <c r="AV33" s="2277"/>
      <c r="AW33" s="2277"/>
      <c r="AX33" s="2277"/>
      <c r="AY33" s="2277"/>
      <c r="AZ33" s="2277"/>
      <c r="BA33" s="2277"/>
      <c r="BB33" s="2277"/>
      <c r="BC33" s="2277"/>
      <c r="BD33" s="2315" t="s">
        <v>1027</v>
      </c>
      <c r="BE33" s="2315"/>
      <c r="BF33" s="2315"/>
      <c r="BG33" s="2315"/>
      <c r="BH33" s="2315"/>
      <c r="BI33" s="2315"/>
      <c r="BJ33" s="2315"/>
      <c r="BK33" s="2315"/>
      <c r="BL33" s="2315"/>
      <c r="BM33" s="2315"/>
      <c r="BN33" s="2315"/>
      <c r="BO33" s="2315"/>
      <c r="BP33" s="2315"/>
      <c r="BQ33" s="2315"/>
      <c r="BR33" s="1021"/>
      <c r="BS33" s="1021"/>
      <c r="BT33" s="1021"/>
      <c r="BU33" s="2314"/>
      <c r="BV33" s="2314"/>
      <c r="BW33" s="2314"/>
      <c r="BX33" s="2314"/>
      <c r="BY33" s="2314"/>
      <c r="BZ33" s="2314"/>
      <c r="CA33" s="2314"/>
      <c r="CB33" s="2314"/>
      <c r="CC33" s="2314"/>
      <c r="CD33" s="2314"/>
      <c r="CE33" s="2314"/>
      <c r="CF33" s="2314"/>
      <c r="CG33" s="2314"/>
      <c r="CH33" s="2314"/>
      <c r="CI33" s="2314"/>
      <c r="CJ33" s="2314"/>
      <c r="CK33" s="2314"/>
      <c r="CL33" s="2314"/>
      <c r="CM33" s="2314"/>
      <c r="CN33" s="2314"/>
      <c r="CO33" s="2314"/>
      <c r="CP33" s="2314"/>
      <c r="CQ33" s="2314"/>
      <c r="CR33" s="2314"/>
      <c r="CS33" s="2314"/>
      <c r="CT33" s="2314"/>
      <c r="CU33" s="2314"/>
      <c r="CV33" s="2314"/>
      <c r="CW33" s="2314"/>
      <c r="CX33" s="2314"/>
      <c r="CY33" s="2314"/>
      <c r="CZ33" s="2314"/>
      <c r="DA33" s="2314"/>
      <c r="DB33" s="2314"/>
      <c r="DC33" s="2314"/>
      <c r="DD33" s="2314"/>
      <c r="DE33" s="2314"/>
      <c r="DF33" s="2314"/>
      <c r="DG33" s="2314"/>
      <c r="DH33" s="2314"/>
      <c r="DI33" s="2314"/>
      <c r="DJ33" s="2314"/>
      <c r="DK33" s="2314"/>
      <c r="DL33" s="2314"/>
      <c r="DM33" s="2314"/>
      <c r="DN33" s="2314"/>
      <c r="DO33" s="2314"/>
      <c r="DP33" s="2314"/>
      <c r="DQ33" s="2314"/>
      <c r="DR33" s="2314"/>
      <c r="DS33" s="2314"/>
      <c r="DT33" s="2314"/>
      <c r="DU33" s="2314"/>
      <c r="DV33" s="2314"/>
      <c r="DW33" s="2314"/>
      <c r="DX33" s="2314"/>
      <c r="DY33" s="2314"/>
      <c r="DZ33" s="1147"/>
    </row>
    <row r="34" spans="2:130" s="1083" customFormat="1" ht="10.5" customHeight="1">
      <c r="B34" s="1146"/>
      <c r="C34" s="1135"/>
      <c r="D34" s="1135"/>
      <c r="E34" s="1135"/>
      <c r="F34" s="1135"/>
      <c r="G34" s="1135"/>
      <c r="H34" s="1135"/>
      <c r="I34" s="1135"/>
      <c r="J34" s="1135"/>
      <c r="K34" s="1135"/>
      <c r="L34" s="1136"/>
      <c r="M34" s="1136"/>
      <c r="N34" s="1136"/>
      <c r="O34" s="1136"/>
      <c r="P34" s="1136"/>
      <c r="Q34" s="1136"/>
      <c r="R34" s="1136"/>
      <c r="S34" s="1136"/>
      <c r="T34" s="1136"/>
      <c r="U34" s="1136"/>
      <c r="V34" s="1136"/>
      <c r="W34" s="1136"/>
      <c r="X34" s="1136"/>
      <c r="Y34" s="1136"/>
      <c r="Z34" s="1136"/>
      <c r="AA34" s="1136"/>
      <c r="AB34" s="1136"/>
      <c r="AC34" s="1136"/>
      <c r="AD34" s="1136"/>
      <c r="AE34" s="1136"/>
      <c r="AF34" s="1136"/>
      <c r="AG34" s="1136"/>
      <c r="AH34" s="1136"/>
      <c r="AI34" s="1136"/>
      <c r="AJ34" s="1136"/>
      <c r="AK34" s="1136"/>
      <c r="AL34" s="1136"/>
      <c r="AM34" s="1136"/>
      <c r="AN34" s="1136"/>
      <c r="AO34" s="1136"/>
      <c r="AP34" s="1136"/>
      <c r="AQ34" s="1136"/>
      <c r="AR34" s="1136"/>
      <c r="AS34" s="1136"/>
      <c r="AT34" s="1136"/>
      <c r="AU34" s="1137"/>
      <c r="AV34" s="1138"/>
      <c r="AW34" s="1138"/>
      <c r="AX34" s="1138"/>
      <c r="AY34" s="1138"/>
      <c r="AZ34" s="1138"/>
      <c r="BA34" s="1138"/>
      <c r="BB34" s="1138"/>
      <c r="BC34" s="1138"/>
      <c r="BD34" s="1138"/>
      <c r="BE34" s="1138"/>
      <c r="BF34" s="1136"/>
      <c r="BG34" s="1136"/>
      <c r="BH34" s="1136"/>
      <c r="BI34" s="1136"/>
      <c r="BJ34" s="1136"/>
      <c r="BK34" s="1136"/>
      <c r="BL34" s="1136"/>
      <c r="BM34" s="1136"/>
      <c r="BN34" s="1136"/>
      <c r="BO34" s="1136"/>
      <c r="BP34" s="1136"/>
      <c r="BQ34" s="1136"/>
      <c r="BR34" s="1081"/>
      <c r="BS34" s="1081"/>
      <c r="BT34" s="1081"/>
      <c r="BU34" s="2314"/>
      <c r="BV34" s="2314"/>
      <c r="BW34" s="2314"/>
      <c r="BX34" s="2314"/>
      <c r="BY34" s="2314"/>
      <c r="BZ34" s="2314"/>
      <c r="CA34" s="2314"/>
      <c r="CB34" s="2314"/>
      <c r="CC34" s="2314"/>
      <c r="CD34" s="2314"/>
      <c r="CE34" s="2314"/>
      <c r="CF34" s="2314"/>
      <c r="CG34" s="2314"/>
      <c r="CH34" s="2314"/>
      <c r="CI34" s="2314"/>
      <c r="CJ34" s="2314"/>
      <c r="CK34" s="2314"/>
      <c r="CL34" s="2314"/>
      <c r="CM34" s="2314"/>
      <c r="CN34" s="2314"/>
      <c r="CO34" s="2314"/>
      <c r="CP34" s="2314"/>
      <c r="CQ34" s="2314"/>
      <c r="CR34" s="2314"/>
      <c r="CS34" s="2314"/>
      <c r="CT34" s="2314"/>
      <c r="CU34" s="2314"/>
      <c r="CV34" s="2314"/>
      <c r="CW34" s="2314"/>
      <c r="CX34" s="2314"/>
      <c r="CY34" s="2314"/>
      <c r="CZ34" s="2314"/>
      <c r="DA34" s="2314"/>
      <c r="DB34" s="2314"/>
      <c r="DC34" s="2314"/>
      <c r="DD34" s="2314"/>
      <c r="DE34" s="2314"/>
      <c r="DF34" s="2314"/>
      <c r="DG34" s="2314"/>
      <c r="DH34" s="2314"/>
      <c r="DI34" s="2314"/>
      <c r="DJ34" s="2314"/>
      <c r="DK34" s="2314"/>
      <c r="DL34" s="2314"/>
      <c r="DM34" s="2314"/>
      <c r="DN34" s="2314"/>
      <c r="DO34" s="2314"/>
      <c r="DP34" s="2314"/>
      <c r="DQ34" s="2314"/>
      <c r="DR34" s="2314"/>
      <c r="DS34" s="2314"/>
      <c r="DT34" s="2314"/>
      <c r="DU34" s="2314"/>
      <c r="DV34" s="2314"/>
      <c r="DW34" s="2314"/>
      <c r="DX34" s="2314"/>
      <c r="DY34" s="2314"/>
      <c r="DZ34" s="1147"/>
    </row>
    <row r="35" spans="2:130" s="1083" customFormat="1" ht="40.5" customHeight="1">
      <c r="B35" s="1146"/>
      <c r="C35" s="2301" t="s">
        <v>331</v>
      </c>
      <c r="D35" s="2302"/>
      <c r="E35" s="2302"/>
      <c r="F35" s="2302"/>
      <c r="G35" s="2302"/>
      <c r="H35" s="2302"/>
      <c r="I35" s="2302"/>
      <c r="J35" s="2302"/>
      <c r="K35" s="2302"/>
      <c r="L35" s="2302"/>
      <c r="M35" s="2302"/>
      <c r="N35" s="2302"/>
      <c r="O35" s="2302"/>
      <c r="P35" s="2302"/>
      <c r="Q35" s="2302"/>
      <c r="R35" s="2302"/>
      <c r="S35" s="2302"/>
      <c r="T35" s="2302"/>
      <c r="U35" s="2302"/>
      <c r="V35" s="2302"/>
      <c r="W35" s="2302"/>
      <c r="X35" s="2302"/>
      <c r="Y35" s="2302"/>
      <c r="Z35" s="2302"/>
      <c r="AA35" s="2302"/>
      <c r="AB35" s="2302"/>
      <c r="AC35" s="2302"/>
      <c r="AD35" s="2302"/>
      <c r="AE35" s="2302"/>
      <c r="AF35" s="2302"/>
      <c r="AG35" s="2303"/>
      <c r="AH35" s="2316"/>
      <c r="AI35" s="2317"/>
      <c r="AJ35" s="2317"/>
      <c r="AK35" s="2317"/>
      <c r="AL35" s="2317"/>
      <c r="AM35" s="2317"/>
      <c r="AN35" s="2317"/>
      <c r="AO35" s="2317"/>
      <c r="AP35" s="2317"/>
      <c r="AQ35" s="2317"/>
      <c r="AR35" s="2317"/>
      <c r="AS35" s="2317"/>
      <c r="AT35" s="2317"/>
      <c r="AU35" s="2317"/>
      <c r="AV35" s="2317"/>
      <c r="AW35" s="2317"/>
      <c r="AX35" s="2317"/>
      <c r="AY35" s="2317"/>
      <c r="AZ35" s="2317"/>
      <c r="BA35" s="2317"/>
      <c r="BB35" s="2317"/>
      <c r="BC35" s="2317"/>
      <c r="BD35" s="2317"/>
      <c r="BE35" s="2317"/>
      <c r="BF35" s="2317"/>
      <c r="BG35" s="2317"/>
      <c r="BH35" s="2317"/>
      <c r="BI35" s="2317"/>
      <c r="BJ35" s="2317"/>
      <c r="BK35" s="2317"/>
      <c r="BL35" s="2317"/>
      <c r="BM35" s="2317"/>
      <c r="BN35" s="2317"/>
      <c r="BO35" s="2317"/>
      <c r="BP35" s="2317"/>
      <c r="BQ35" s="2318"/>
      <c r="BR35" s="1081"/>
      <c r="BS35" s="1081"/>
      <c r="BT35" s="1081"/>
      <c r="BU35" s="2314"/>
      <c r="BV35" s="2314"/>
      <c r="BW35" s="2314"/>
      <c r="BX35" s="2314"/>
      <c r="BY35" s="2314"/>
      <c r="BZ35" s="2314"/>
      <c r="CA35" s="2314"/>
      <c r="CB35" s="2314"/>
      <c r="CC35" s="2314"/>
      <c r="CD35" s="2314"/>
      <c r="CE35" s="2314"/>
      <c r="CF35" s="2314"/>
      <c r="CG35" s="2314"/>
      <c r="CH35" s="2314"/>
      <c r="CI35" s="2314"/>
      <c r="CJ35" s="2314"/>
      <c r="CK35" s="2314"/>
      <c r="CL35" s="2314"/>
      <c r="CM35" s="2314"/>
      <c r="CN35" s="2314"/>
      <c r="CO35" s="2314"/>
      <c r="CP35" s="2314"/>
      <c r="CQ35" s="2314"/>
      <c r="CR35" s="2314"/>
      <c r="CS35" s="2314"/>
      <c r="CT35" s="2314"/>
      <c r="CU35" s="2314"/>
      <c r="CV35" s="2314"/>
      <c r="CW35" s="2314"/>
      <c r="CX35" s="2314"/>
      <c r="CY35" s="2314"/>
      <c r="CZ35" s="2314"/>
      <c r="DA35" s="2314"/>
      <c r="DB35" s="2314"/>
      <c r="DC35" s="2314"/>
      <c r="DD35" s="2314"/>
      <c r="DE35" s="2314"/>
      <c r="DF35" s="2314"/>
      <c r="DG35" s="2314"/>
      <c r="DH35" s="2314"/>
      <c r="DI35" s="2314"/>
      <c r="DJ35" s="2314"/>
      <c r="DK35" s="2314"/>
      <c r="DL35" s="2314"/>
      <c r="DM35" s="2314"/>
      <c r="DN35" s="2314"/>
      <c r="DO35" s="2314"/>
      <c r="DP35" s="2314"/>
      <c r="DQ35" s="2314"/>
      <c r="DR35" s="2314"/>
      <c r="DS35" s="2314"/>
      <c r="DT35" s="2314"/>
      <c r="DU35" s="2314"/>
      <c r="DV35" s="2314"/>
      <c r="DW35" s="2314"/>
      <c r="DX35" s="2314"/>
      <c r="DY35" s="2314"/>
      <c r="DZ35" s="1147"/>
    </row>
    <row r="36" spans="2:130" s="1083" customFormat="1" ht="7.5" customHeight="1">
      <c r="B36" s="1146"/>
      <c r="C36" s="1135"/>
      <c r="D36" s="1135"/>
      <c r="E36" s="1135"/>
      <c r="F36" s="1135"/>
      <c r="G36" s="1135"/>
      <c r="H36" s="1135"/>
      <c r="I36" s="1135"/>
      <c r="J36" s="1135"/>
      <c r="K36" s="1135"/>
      <c r="L36" s="1136"/>
      <c r="M36" s="1136"/>
      <c r="N36" s="1136"/>
      <c r="O36" s="1136"/>
      <c r="P36" s="1136"/>
      <c r="Q36" s="1136"/>
      <c r="R36" s="1136"/>
      <c r="S36" s="1136"/>
      <c r="T36" s="1136"/>
      <c r="U36" s="1136"/>
      <c r="V36" s="1136"/>
      <c r="W36" s="1136"/>
      <c r="X36" s="1136"/>
      <c r="Y36" s="1136"/>
      <c r="Z36" s="1136"/>
      <c r="AA36" s="1136"/>
      <c r="AB36" s="1136"/>
      <c r="AC36" s="1136"/>
      <c r="AD36" s="1136"/>
      <c r="AE36" s="1136"/>
      <c r="AF36" s="1136"/>
      <c r="AG36" s="1136"/>
      <c r="AH36" s="1136"/>
      <c r="AI36" s="1136"/>
      <c r="AJ36" s="1136"/>
      <c r="AK36" s="1136"/>
      <c r="AL36" s="1136"/>
      <c r="AM36" s="1136"/>
      <c r="AN36" s="1136"/>
      <c r="AO36" s="1136"/>
      <c r="AP36" s="1136"/>
      <c r="AQ36" s="1136"/>
      <c r="AR36" s="1136"/>
      <c r="AS36" s="1136"/>
      <c r="AT36" s="1136"/>
      <c r="AU36" s="1137"/>
      <c r="AV36" s="1138"/>
      <c r="AW36" s="1138"/>
      <c r="AX36" s="1138"/>
      <c r="AY36" s="1138"/>
      <c r="AZ36" s="1138"/>
      <c r="BA36" s="1138"/>
      <c r="BB36" s="1138"/>
      <c r="BC36" s="1138"/>
      <c r="BD36" s="1138"/>
      <c r="BE36" s="1138"/>
      <c r="BF36" s="1136"/>
      <c r="BG36" s="1136"/>
      <c r="BH36" s="1136"/>
      <c r="BI36" s="1136"/>
      <c r="BJ36" s="1136"/>
      <c r="BK36" s="1136"/>
      <c r="BL36" s="1136"/>
      <c r="BM36" s="1136"/>
      <c r="BN36" s="1136"/>
      <c r="BO36" s="1136"/>
      <c r="BP36" s="1136"/>
      <c r="BQ36" s="1136"/>
      <c r="BR36" s="1081"/>
      <c r="BS36" s="1081"/>
      <c r="BT36" s="1081"/>
      <c r="BU36" s="2314"/>
      <c r="BV36" s="2314"/>
      <c r="BW36" s="2314"/>
      <c r="BX36" s="2314"/>
      <c r="BY36" s="2314"/>
      <c r="BZ36" s="2314"/>
      <c r="CA36" s="2314"/>
      <c r="CB36" s="2314"/>
      <c r="CC36" s="2314"/>
      <c r="CD36" s="2314"/>
      <c r="CE36" s="2314"/>
      <c r="CF36" s="2314"/>
      <c r="CG36" s="2314"/>
      <c r="CH36" s="2314"/>
      <c r="CI36" s="2314"/>
      <c r="CJ36" s="2314"/>
      <c r="CK36" s="2314"/>
      <c r="CL36" s="2314"/>
      <c r="CM36" s="2314"/>
      <c r="CN36" s="2314"/>
      <c r="CO36" s="2314"/>
      <c r="CP36" s="2314"/>
      <c r="CQ36" s="2314"/>
      <c r="CR36" s="2314"/>
      <c r="CS36" s="2314"/>
      <c r="CT36" s="2314"/>
      <c r="CU36" s="2314"/>
      <c r="CV36" s="2314"/>
      <c r="CW36" s="2314"/>
      <c r="CX36" s="2314"/>
      <c r="CY36" s="2314"/>
      <c r="CZ36" s="2314"/>
      <c r="DA36" s="2314"/>
      <c r="DB36" s="2314"/>
      <c r="DC36" s="2314"/>
      <c r="DD36" s="2314"/>
      <c r="DE36" s="2314"/>
      <c r="DF36" s="2314"/>
      <c r="DG36" s="2314"/>
      <c r="DH36" s="2314"/>
      <c r="DI36" s="2314"/>
      <c r="DJ36" s="2314"/>
      <c r="DK36" s="2314"/>
      <c r="DL36" s="2314"/>
      <c r="DM36" s="2314"/>
      <c r="DN36" s="2314"/>
      <c r="DO36" s="2314"/>
      <c r="DP36" s="2314"/>
      <c r="DQ36" s="2314"/>
      <c r="DR36" s="2314"/>
      <c r="DS36" s="2314"/>
      <c r="DT36" s="2314"/>
      <c r="DU36" s="2314"/>
      <c r="DV36" s="2314"/>
      <c r="DW36" s="2314"/>
      <c r="DX36" s="2314"/>
      <c r="DY36" s="2314"/>
      <c r="DZ36" s="1147"/>
    </row>
    <row r="37" spans="2:130" s="1083" customFormat="1" ht="22.5" customHeight="1">
      <c r="B37" s="1146"/>
      <c r="C37" s="2280" t="s">
        <v>332</v>
      </c>
      <c r="D37" s="2280"/>
      <c r="E37" s="2280"/>
      <c r="F37" s="2280"/>
      <c r="G37" s="2280"/>
      <c r="H37" s="2280"/>
      <c r="I37" s="2280"/>
      <c r="J37" s="2280"/>
      <c r="K37" s="2280"/>
      <c r="L37" s="2280"/>
      <c r="M37" s="2280"/>
      <c r="N37" s="2280"/>
      <c r="O37" s="2280"/>
      <c r="P37" s="2280"/>
      <c r="Q37" s="2280"/>
      <c r="R37" s="2280"/>
      <c r="S37" s="2280"/>
      <c r="T37" s="2280"/>
      <c r="U37" s="2280"/>
      <c r="V37" s="2280"/>
      <c r="W37" s="2280"/>
      <c r="X37" s="2280"/>
      <c r="Y37" s="2280"/>
      <c r="Z37" s="2280"/>
      <c r="AA37" s="2280"/>
      <c r="AB37" s="2280"/>
      <c r="AC37" s="2280"/>
      <c r="AD37" s="2280"/>
      <c r="AE37" s="2280"/>
      <c r="AF37" s="2280"/>
      <c r="AG37" s="2280"/>
      <c r="AH37" s="2319"/>
      <c r="AI37" s="2319"/>
      <c r="AJ37" s="2319"/>
      <c r="AK37" s="2319"/>
      <c r="AL37" s="2319"/>
      <c r="AM37" s="2319"/>
      <c r="AN37" s="2319"/>
      <c r="AO37" s="2319"/>
      <c r="AP37" s="2319"/>
      <c r="AQ37" s="2319"/>
      <c r="AR37" s="2319"/>
      <c r="AS37" s="2319"/>
      <c r="AT37" s="2319"/>
      <c r="AU37" s="2319"/>
      <c r="AV37" s="2319"/>
      <c r="AW37" s="2319"/>
      <c r="AX37" s="2319"/>
      <c r="AY37" s="2319"/>
      <c r="AZ37" s="2319"/>
      <c r="BA37" s="2319"/>
      <c r="BB37" s="2319"/>
      <c r="BC37" s="2319"/>
      <c r="BD37" s="2319"/>
      <c r="BE37" s="2319"/>
      <c r="BF37" s="2319"/>
      <c r="BG37" s="2319"/>
      <c r="BH37" s="2319"/>
      <c r="BI37" s="2319"/>
      <c r="BJ37" s="2319"/>
      <c r="BK37" s="2319"/>
      <c r="BL37" s="2319"/>
      <c r="BM37" s="2319"/>
      <c r="BN37" s="2319"/>
      <c r="BO37" s="2319"/>
      <c r="BP37" s="2319"/>
      <c r="BQ37" s="2319"/>
      <c r="BR37" s="1081"/>
      <c r="BS37" s="1081"/>
      <c r="BT37" s="1081"/>
      <c r="BU37" s="2314"/>
      <c r="BV37" s="2314"/>
      <c r="BW37" s="2314"/>
      <c r="BX37" s="2314"/>
      <c r="BY37" s="2314"/>
      <c r="BZ37" s="2314"/>
      <c r="CA37" s="2314"/>
      <c r="CB37" s="2314"/>
      <c r="CC37" s="2314"/>
      <c r="CD37" s="2314"/>
      <c r="CE37" s="2314"/>
      <c r="CF37" s="2314"/>
      <c r="CG37" s="2314"/>
      <c r="CH37" s="2314"/>
      <c r="CI37" s="2314"/>
      <c r="CJ37" s="2314"/>
      <c r="CK37" s="2314"/>
      <c r="CL37" s="2314"/>
      <c r="CM37" s="2314"/>
      <c r="CN37" s="2314"/>
      <c r="CO37" s="2314"/>
      <c r="CP37" s="2314"/>
      <c r="CQ37" s="2314"/>
      <c r="CR37" s="2314"/>
      <c r="CS37" s="2314"/>
      <c r="CT37" s="2314"/>
      <c r="CU37" s="2314"/>
      <c r="CV37" s="2314"/>
      <c r="CW37" s="2314"/>
      <c r="CX37" s="2314"/>
      <c r="CY37" s="2314"/>
      <c r="CZ37" s="2314"/>
      <c r="DA37" s="2314"/>
      <c r="DB37" s="2314"/>
      <c r="DC37" s="2314"/>
      <c r="DD37" s="2314"/>
      <c r="DE37" s="2314"/>
      <c r="DF37" s="2314"/>
      <c r="DG37" s="2314"/>
      <c r="DH37" s="2314"/>
      <c r="DI37" s="2314"/>
      <c r="DJ37" s="2314"/>
      <c r="DK37" s="2314"/>
      <c r="DL37" s="2314"/>
      <c r="DM37" s="2314"/>
      <c r="DN37" s="2314"/>
      <c r="DO37" s="2314"/>
      <c r="DP37" s="2314"/>
      <c r="DQ37" s="2314"/>
      <c r="DR37" s="2314"/>
      <c r="DS37" s="2314"/>
      <c r="DT37" s="2314"/>
      <c r="DU37" s="2314"/>
      <c r="DV37" s="2314"/>
      <c r="DW37" s="2314"/>
      <c r="DX37" s="2314"/>
      <c r="DY37" s="2314"/>
      <c r="DZ37" s="1147"/>
    </row>
    <row r="38" spans="2:130" s="1083" customFormat="1" ht="6" customHeight="1">
      <c r="B38" s="1146"/>
      <c r="C38" s="1135"/>
      <c r="D38" s="1135"/>
      <c r="E38" s="1135"/>
      <c r="F38" s="1135"/>
      <c r="G38" s="1135"/>
      <c r="H38" s="1135"/>
      <c r="I38" s="1135"/>
      <c r="J38" s="1135"/>
      <c r="K38" s="1135"/>
      <c r="L38" s="1136"/>
      <c r="M38" s="1136"/>
      <c r="N38" s="1136"/>
      <c r="O38" s="1136"/>
      <c r="P38" s="1136"/>
      <c r="Q38" s="1136"/>
      <c r="R38" s="1136"/>
      <c r="S38" s="1136"/>
      <c r="T38" s="1136"/>
      <c r="U38" s="1136"/>
      <c r="V38" s="1136"/>
      <c r="W38" s="1136"/>
      <c r="X38" s="1136"/>
      <c r="Y38" s="1136"/>
      <c r="Z38" s="1136"/>
      <c r="AA38" s="1136"/>
      <c r="AB38" s="1136"/>
      <c r="AC38" s="1136"/>
      <c r="AD38" s="1136"/>
      <c r="AE38" s="1136"/>
      <c r="AF38" s="1136"/>
      <c r="AG38" s="1136"/>
      <c r="AH38" s="1136"/>
      <c r="AI38" s="1136"/>
      <c r="AJ38" s="1136"/>
      <c r="AK38" s="1136"/>
      <c r="AL38" s="1136"/>
      <c r="AM38" s="1136"/>
      <c r="AN38" s="1136"/>
      <c r="AO38" s="1136"/>
      <c r="AP38" s="1136"/>
      <c r="AQ38" s="1136"/>
      <c r="AR38" s="1136"/>
      <c r="AS38" s="1136"/>
      <c r="AT38" s="1136"/>
      <c r="AU38" s="1137"/>
      <c r="AV38" s="1138"/>
      <c r="AW38" s="1138"/>
      <c r="AX38" s="1138"/>
      <c r="AY38" s="1138"/>
      <c r="AZ38" s="1138"/>
      <c r="BA38" s="1138"/>
      <c r="BB38" s="1138"/>
      <c r="BC38" s="1138"/>
      <c r="BD38" s="1138"/>
      <c r="BE38" s="1138"/>
      <c r="BF38" s="1136"/>
      <c r="BG38" s="1136"/>
      <c r="BH38" s="1136"/>
      <c r="BI38" s="1136"/>
      <c r="BJ38" s="1136"/>
      <c r="BK38" s="1136"/>
      <c r="BL38" s="1136"/>
      <c r="BM38" s="1136"/>
      <c r="BN38" s="1136"/>
      <c r="BO38" s="1136"/>
      <c r="BP38" s="1136"/>
      <c r="BQ38" s="1136"/>
      <c r="BR38" s="1081"/>
      <c r="BS38" s="1081"/>
      <c r="BT38" s="1081"/>
      <c r="BU38" s="2314"/>
      <c r="BV38" s="2314"/>
      <c r="BW38" s="2314"/>
      <c r="BX38" s="2314"/>
      <c r="BY38" s="2314"/>
      <c r="BZ38" s="2314"/>
      <c r="CA38" s="2314"/>
      <c r="CB38" s="2314"/>
      <c r="CC38" s="2314"/>
      <c r="CD38" s="2314"/>
      <c r="CE38" s="2314"/>
      <c r="CF38" s="2314"/>
      <c r="CG38" s="2314"/>
      <c r="CH38" s="2314"/>
      <c r="CI38" s="2314"/>
      <c r="CJ38" s="2314"/>
      <c r="CK38" s="2314"/>
      <c r="CL38" s="2314"/>
      <c r="CM38" s="2314"/>
      <c r="CN38" s="2314"/>
      <c r="CO38" s="2314"/>
      <c r="CP38" s="2314"/>
      <c r="CQ38" s="2314"/>
      <c r="CR38" s="2314"/>
      <c r="CS38" s="2314"/>
      <c r="CT38" s="2314"/>
      <c r="CU38" s="2314"/>
      <c r="CV38" s="2314"/>
      <c r="CW38" s="2314"/>
      <c r="CX38" s="2314"/>
      <c r="CY38" s="2314"/>
      <c r="CZ38" s="2314"/>
      <c r="DA38" s="2314"/>
      <c r="DB38" s="2314"/>
      <c r="DC38" s="2314"/>
      <c r="DD38" s="2314"/>
      <c r="DE38" s="2314"/>
      <c r="DF38" s="2314"/>
      <c r="DG38" s="2314"/>
      <c r="DH38" s="2314"/>
      <c r="DI38" s="2314"/>
      <c r="DJ38" s="2314"/>
      <c r="DK38" s="2314"/>
      <c r="DL38" s="2314"/>
      <c r="DM38" s="2314"/>
      <c r="DN38" s="2314"/>
      <c r="DO38" s="2314"/>
      <c r="DP38" s="2314"/>
      <c r="DQ38" s="2314"/>
      <c r="DR38" s="2314"/>
      <c r="DS38" s="2314"/>
      <c r="DT38" s="2314"/>
      <c r="DU38" s="2314"/>
      <c r="DV38" s="2314"/>
      <c r="DW38" s="2314"/>
      <c r="DX38" s="2314"/>
      <c r="DY38" s="2314"/>
      <c r="DZ38" s="1147"/>
    </row>
    <row r="39" spans="2:130" s="1083" customFormat="1" ht="23.25" customHeight="1">
      <c r="B39" s="1146"/>
      <c r="C39" s="2301" t="s">
        <v>333</v>
      </c>
      <c r="D39" s="2302"/>
      <c r="E39" s="2302"/>
      <c r="F39" s="2302"/>
      <c r="G39" s="2302"/>
      <c r="H39" s="2302"/>
      <c r="I39" s="2302"/>
      <c r="J39" s="2302"/>
      <c r="K39" s="2302"/>
      <c r="L39" s="2302"/>
      <c r="M39" s="2302"/>
      <c r="N39" s="2302"/>
      <c r="O39" s="2302"/>
      <c r="P39" s="2302"/>
      <c r="Q39" s="2302"/>
      <c r="R39" s="2302"/>
      <c r="S39" s="2302"/>
      <c r="T39" s="2302"/>
      <c r="U39" s="2302"/>
      <c r="V39" s="2302"/>
      <c r="W39" s="2303"/>
      <c r="X39" s="2347"/>
      <c r="Y39" s="2347"/>
      <c r="Z39" s="2347"/>
      <c r="AA39" s="2347"/>
      <c r="AB39" s="2347"/>
      <c r="AC39" s="2347"/>
      <c r="AD39" s="2347"/>
      <c r="AE39" s="2347"/>
      <c r="AF39" s="2347"/>
      <c r="AG39" s="2347"/>
      <c r="AH39" s="2271" t="s">
        <v>334</v>
      </c>
      <c r="AI39" s="2272"/>
      <c r="AJ39" s="2272"/>
      <c r="AK39" s="2272"/>
      <c r="AL39" s="2272"/>
      <c r="AM39" s="2272"/>
      <c r="AN39" s="2272"/>
      <c r="AO39" s="2272"/>
      <c r="AP39" s="2272"/>
      <c r="AQ39" s="2272"/>
      <c r="AR39" s="2272"/>
      <c r="AS39" s="2272"/>
      <c r="AT39" s="2272"/>
      <c r="AU39" s="2272"/>
      <c r="AV39" s="2272"/>
      <c r="AW39" s="2272"/>
      <c r="AX39" s="2272"/>
      <c r="AY39" s="2272"/>
      <c r="AZ39" s="2272"/>
      <c r="BA39" s="2272"/>
      <c r="BB39" s="2273"/>
      <c r="BC39" s="2274"/>
      <c r="BD39" s="2275"/>
      <c r="BE39" s="2275"/>
      <c r="BF39" s="2275"/>
      <c r="BG39" s="2275"/>
      <c r="BH39" s="2275"/>
      <c r="BI39" s="2275"/>
      <c r="BJ39" s="2275"/>
      <c r="BK39" s="2275"/>
      <c r="BL39" s="2275"/>
      <c r="BM39" s="2275"/>
      <c r="BN39" s="2275"/>
      <c r="BO39" s="2275"/>
      <c r="BP39" s="2275"/>
      <c r="BQ39" s="2276"/>
      <c r="BR39" s="1081"/>
      <c r="BS39" s="1081"/>
      <c r="BT39" s="1081"/>
      <c r="BU39" s="2314"/>
      <c r="BV39" s="2314"/>
      <c r="BW39" s="2314"/>
      <c r="BX39" s="2314"/>
      <c r="BY39" s="2314"/>
      <c r="BZ39" s="2314"/>
      <c r="CA39" s="2314"/>
      <c r="CB39" s="2314"/>
      <c r="CC39" s="2314"/>
      <c r="CD39" s="2314"/>
      <c r="CE39" s="2314"/>
      <c r="CF39" s="2314"/>
      <c r="CG39" s="2314"/>
      <c r="CH39" s="2314"/>
      <c r="CI39" s="2314"/>
      <c r="CJ39" s="2314"/>
      <c r="CK39" s="2314"/>
      <c r="CL39" s="2314"/>
      <c r="CM39" s="2314"/>
      <c r="CN39" s="2314"/>
      <c r="CO39" s="2314"/>
      <c r="CP39" s="2314"/>
      <c r="CQ39" s="2314"/>
      <c r="CR39" s="2314"/>
      <c r="CS39" s="2314"/>
      <c r="CT39" s="2314"/>
      <c r="CU39" s="2314"/>
      <c r="CV39" s="2314"/>
      <c r="CW39" s="2314"/>
      <c r="CX39" s="2314"/>
      <c r="CY39" s="2314"/>
      <c r="CZ39" s="2314"/>
      <c r="DA39" s="2314"/>
      <c r="DB39" s="2314"/>
      <c r="DC39" s="2314"/>
      <c r="DD39" s="2314"/>
      <c r="DE39" s="2314"/>
      <c r="DF39" s="2314"/>
      <c r="DG39" s="2314"/>
      <c r="DH39" s="2314"/>
      <c r="DI39" s="2314"/>
      <c r="DJ39" s="2314"/>
      <c r="DK39" s="2314"/>
      <c r="DL39" s="2314"/>
      <c r="DM39" s="2314"/>
      <c r="DN39" s="2314"/>
      <c r="DO39" s="2314"/>
      <c r="DP39" s="2314"/>
      <c r="DQ39" s="2314"/>
      <c r="DR39" s="2314"/>
      <c r="DS39" s="2314"/>
      <c r="DT39" s="2314"/>
      <c r="DU39" s="2314"/>
      <c r="DV39" s="2314"/>
      <c r="DW39" s="2314"/>
      <c r="DX39" s="2314"/>
      <c r="DY39" s="2314"/>
      <c r="DZ39" s="1147"/>
    </row>
    <row r="40" spans="2:130" s="1083" customFormat="1" ht="5.25" customHeight="1">
      <c r="B40" s="1146"/>
      <c r="C40" s="1135"/>
      <c r="D40" s="1135"/>
      <c r="E40" s="1135"/>
      <c r="F40" s="1135"/>
      <c r="G40" s="1135"/>
      <c r="H40" s="1135"/>
      <c r="I40" s="1135"/>
      <c r="J40" s="1135"/>
      <c r="K40" s="1135"/>
      <c r="L40" s="1136"/>
      <c r="M40" s="1136"/>
      <c r="N40" s="1136"/>
      <c r="O40" s="1136"/>
      <c r="P40" s="1136"/>
      <c r="Q40" s="1136"/>
      <c r="R40" s="1136"/>
      <c r="S40" s="1136"/>
      <c r="T40" s="1136"/>
      <c r="U40" s="1136"/>
      <c r="V40" s="1136"/>
      <c r="W40" s="1136"/>
      <c r="X40" s="1136"/>
      <c r="Y40" s="1136"/>
      <c r="Z40" s="1136"/>
      <c r="AA40" s="1136"/>
      <c r="AB40" s="1136"/>
      <c r="AC40" s="1136"/>
      <c r="AD40" s="1136"/>
      <c r="AE40" s="1136"/>
      <c r="AF40" s="1136"/>
      <c r="AG40" s="1136"/>
      <c r="AH40" s="1136"/>
      <c r="AI40" s="1136"/>
      <c r="AJ40" s="1136"/>
      <c r="AK40" s="1136"/>
      <c r="AL40" s="1136"/>
      <c r="AM40" s="1136"/>
      <c r="AN40" s="1136"/>
      <c r="AO40" s="1136"/>
      <c r="AP40" s="1136"/>
      <c r="AQ40" s="1136"/>
      <c r="AR40" s="1136"/>
      <c r="AS40" s="1136"/>
      <c r="AT40" s="1136"/>
      <c r="AU40" s="1137"/>
      <c r="AV40" s="1138"/>
      <c r="AW40" s="1138"/>
      <c r="AX40" s="1138"/>
      <c r="AY40" s="1138"/>
      <c r="AZ40" s="1138"/>
      <c r="BA40" s="1138"/>
      <c r="BB40" s="1138"/>
      <c r="BC40" s="1138"/>
      <c r="BD40" s="1138"/>
      <c r="BE40" s="1138"/>
      <c r="BF40" s="1136"/>
      <c r="BG40" s="1136"/>
      <c r="BH40" s="1136"/>
      <c r="BI40" s="1136"/>
      <c r="BJ40" s="1136"/>
      <c r="BK40" s="1136"/>
      <c r="BL40" s="1136"/>
      <c r="BM40" s="1136"/>
      <c r="BN40" s="1136"/>
      <c r="BO40" s="1136"/>
      <c r="BP40" s="1136"/>
      <c r="BQ40" s="1136"/>
      <c r="BR40" s="1081"/>
      <c r="BS40" s="1081"/>
      <c r="BT40" s="1081"/>
      <c r="BU40" s="2314"/>
      <c r="BV40" s="2314"/>
      <c r="BW40" s="2314"/>
      <c r="BX40" s="2314"/>
      <c r="BY40" s="2314"/>
      <c r="BZ40" s="2314"/>
      <c r="CA40" s="2314"/>
      <c r="CB40" s="2314"/>
      <c r="CC40" s="2314"/>
      <c r="CD40" s="2314"/>
      <c r="CE40" s="2314"/>
      <c r="CF40" s="2314"/>
      <c r="CG40" s="2314"/>
      <c r="CH40" s="2314"/>
      <c r="CI40" s="2314"/>
      <c r="CJ40" s="2314"/>
      <c r="CK40" s="2314"/>
      <c r="CL40" s="2314"/>
      <c r="CM40" s="2314"/>
      <c r="CN40" s="2314"/>
      <c r="CO40" s="2314"/>
      <c r="CP40" s="2314"/>
      <c r="CQ40" s="2314"/>
      <c r="CR40" s="2314"/>
      <c r="CS40" s="2314"/>
      <c r="CT40" s="2314"/>
      <c r="CU40" s="2314"/>
      <c r="CV40" s="2314"/>
      <c r="CW40" s="2314"/>
      <c r="CX40" s="2314"/>
      <c r="CY40" s="2314"/>
      <c r="CZ40" s="2314"/>
      <c r="DA40" s="2314"/>
      <c r="DB40" s="2314"/>
      <c r="DC40" s="2314"/>
      <c r="DD40" s="2314"/>
      <c r="DE40" s="2314"/>
      <c r="DF40" s="2314"/>
      <c r="DG40" s="2314"/>
      <c r="DH40" s="2314"/>
      <c r="DI40" s="2314"/>
      <c r="DJ40" s="2314"/>
      <c r="DK40" s="2314"/>
      <c r="DL40" s="2314"/>
      <c r="DM40" s="2314"/>
      <c r="DN40" s="2314"/>
      <c r="DO40" s="2314"/>
      <c r="DP40" s="2314"/>
      <c r="DQ40" s="2314"/>
      <c r="DR40" s="2314"/>
      <c r="DS40" s="2314"/>
      <c r="DT40" s="2314"/>
      <c r="DU40" s="2314"/>
      <c r="DV40" s="2314"/>
      <c r="DW40" s="2314"/>
      <c r="DX40" s="2314"/>
      <c r="DY40" s="2314"/>
      <c r="DZ40" s="1147"/>
    </row>
    <row r="41" spans="2:130" s="1083" customFormat="1" ht="23.25" customHeight="1">
      <c r="B41" s="1146"/>
      <c r="C41" s="2277" t="s">
        <v>335</v>
      </c>
      <c r="D41" s="2277"/>
      <c r="E41" s="2277"/>
      <c r="F41" s="2277"/>
      <c r="G41" s="2277"/>
      <c r="H41" s="2277"/>
      <c r="I41" s="2277"/>
      <c r="J41" s="2277"/>
      <c r="K41" s="2277"/>
      <c r="L41" s="2277"/>
      <c r="M41" s="2277"/>
      <c r="N41" s="2277"/>
      <c r="O41" s="2278"/>
      <c r="P41" s="2278"/>
      <c r="Q41" s="2278"/>
      <c r="R41" s="2278"/>
      <c r="S41" s="2278"/>
      <c r="T41" s="2278"/>
      <c r="U41" s="2278"/>
      <c r="V41" s="2278"/>
      <c r="W41" s="2278"/>
      <c r="X41" s="2278"/>
      <c r="Y41" s="2278"/>
      <c r="Z41" s="2278"/>
      <c r="AA41" s="2278"/>
      <c r="AB41" s="2278"/>
      <c r="AC41" s="2278"/>
      <c r="AD41" s="2278"/>
      <c r="AE41" s="2278"/>
      <c r="AF41" s="2278"/>
      <c r="AG41" s="2278"/>
      <c r="AH41" s="2278"/>
      <c r="AI41" s="2278"/>
      <c r="AJ41" s="2278"/>
      <c r="AK41" s="2278"/>
      <c r="AL41" s="2278"/>
      <c r="AM41" s="2278"/>
      <c r="AN41" s="2278"/>
      <c r="AO41" s="2277" t="s">
        <v>336</v>
      </c>
      <c r="AP41" s="2277"/>
      <c r="AQ41" s="2277"/>
      <c r="AR41" s="2277"/>
      <c r="AS41" s="2277"/>
      <c r="AT41" s="2277"/>
      <c r="AU41" s="2277"/>
      <c r="AV41" s="2277"/>
      <c r="AW41" s="2277"/>
      <c r="AX41" s="2277"/>
      <c r="AY41" s="2277"/>
      <c r="AZ41" s="2277"/>
      <c r="BA41" s="2277"/>
      <c r="BB41" s="2277"/>
      <c r="BC41" s="2279"/>
      <c r="BD41" s="2279"/>
      <c r="BE41" s="2279"/>
      <c r="BF41" s="2279"/>
      <c r="BG41" s="2279"/>
      <c r="BH41" s="2279"/>
      <c r="BI41" s="2279"/>
      <c r="BJ41" s="2279"/>
      <c r="BK41" s="2279"/>
      <c r="BL41" s="2279"/>
      <c r="BM41" s="2279"/>
      <c r="BN41" s="2279"/>
      <c r="BO41" s="2279"/>
      <c r="BP41" s="2279"/>
      <c r="BQ41" s="2279"/>
      <c r="BR41" s="1081"/>
      <c r="BS41" s="1081"/>
      <c r="BT41" s="1081"/>
      <c r="BU41" s="2314"/>
      <c r="BV41" s="2314"/>
      <c r="BW41" s="2314"/>
      <c r="BX41" s="2314"/>
      <c r="BY41" s="2314"/>
      <c r="BZ41" s="2314"/>
      <c r="CA41" s="2314"/>
      <c r="CB41" s="2314"/>
      <c r="CC41" s="2314"/>
      <c r="CD41" s="2314"/>
      <c r="CE41" s="2314"/>
      <c r="CF41" s="2314"/>
      <c r="CG41" s="2314"/>
      <c r="CH41" s="2314"/>
      <c r="CI41" s="2314"/>
      <c r="CJ41" s="2314"/>
      <c r="CK41" s="2314"/>
      <c r="CL41" s="2314"/>
      <c r="CM41" s="2314"/>
      <c r="CN41" s="2314"/>
      <c r="CO41" s="2314"/>
      <c r="CP41" s="2314"/>
      <c r="CQ41" s="2314"/>
      <c r="CR41" s="2314"/>
      <c r="CS41" s="2314"/>
      <c r="CT41" s="2314"/>
      <c r="CU41" s="2314"/>
      <c r="CV41" s="2314"/>
      <c r="CW41" s="2314"/>
      <c r="CX41" s="2314"/>
      <c r="CY41" s="2314"/>
      <c r="CZ41" s="2314"/>
      <c r="DA41" s="2314"/>
      <c r="DB41" s="2314"/>
      <c r="DC41" s="2314"/>
      <c r="DD41" s="2314"/>
      <c r="DE41" s="2314"/>
      <c r="DF41" s="2314"/>
      <c r="DG41" s="2314"/>
      <c r="DH41" s="2314"/>
      <c r="DI41" s="2314"/>
      <c r="DJ41" s="2314"/>
      <c r="DK41" s="2314"/>
      <c r="DL41" s="2314"/>
      <c r="DM41" s="2314"/>
      <c r="DN41" s="2314"/>
      <c r="DO41" s="2314"/>
      <c r="DP41" s="2314"/>
      <c r="DQ41" s="2314"/>
      <c r="DR41" s="2314"/>
      <c r="DS41" s="2314"/>
      <c r="DT41" s="2314"/>
      <c r="DU41" s="2314"/>
      <c r="DV41" s="2314"/>
      <c r="DW41" s="2314"/>
      <c r="DX41" s="2314"/>
      <c r="DY41" s="2314"/>
      <c r="DZ41" s="1147"/>
    </row>
    <row r="42" spans="2:130" s="1083" customFormat="1" ht="6.75" customHeight="1">
      <c r="B42" s="1146"/>
      <c r="C42" s="1135"/>
      <c r="D42" s="1135"/>
      <c r="E42" s="1135"/>
      <c r="F42" s="1135"/>
      <c r="G42" s="1135"/>
      <c r="H42" s="1135"/>
      <c r="I42" s="1135"/>
      <c r="J42" s="1135"/>
      <c r="K42" s="1135"/>
      <c r="L42" s="1136"/>
      <c r="M42" s="1136"/>
      <c r="N42" s="1136"/>
      <c r="O42" s="1136"/>
      <c r="P42" s="1136"/>
      <c r="Q42" s="1136"/>
      <c r="R42" s="1136"/>
      <c r="S42" s="1136"/>
      <c r="T42" s="1136"/>
      <c r="U42" s="1136"/>
      <c r="V42" s="1136"/>
      <c r="W42" s="1136"/>
      <c r="X42" s="1136"/>
      <c r="Y42" s="1136"/>
      <c r="Z42" s="1136"/>
      <c r="AA42" s="1136"/>
      <c r="AB42" s="1136"/>
      <c r="AC42" s="1136"/>
      <c r="AD42" s="1136"/>
      <c r="AE42" s="1136"/>
      <c r="AF42" s="1136"/>
      <c r="AG42" s="1136"/>
      <c r="AH42" s="1136"/>
      <c r="AI42" s="1136"/>
      <c r="AJ42" s="1136"/>
      <c r="AK42" s="1136"/>
      <c r="AL42" s="1136"/>
      <c r="AM42" s="1136"/>
      <c r="AN42" s="1136"/>
      <c r="AO42" s="1136"/>
      <c r="AP42" s="1136"/>
      <c r="AQ42" s="1136"/>
      <c r="AR42" s="1136"/>
      <c r="AS42" s="1136"/>
      <c r="AT42" s="1136"/>
      <c r="AU42" s="1137"/>
      <c r="AV42" s="1138"/>
      <c r="AW42" s="1138"/>
      <c r="AX42" s="1138"/>
      <c r="AY42" s="1138"/>
      <c r="AZ42" s="1138"/>
      <c r="BA42" s="1138"/>
      <c r="BB42" s="1138"/>
      <c r="BC42" s="1138"/>
      <c r="BD42" s="1138"/>
      <c r="BE42" s="1138"/>
      <c r="BF42" s="1136"/>
      <c r="BG42" s="1136"/>
      <c r="BH42" s="1136"/>
      <c r="BI42" s="1136"/>
      <c r="BJ42" s="1136"/>
      <c r="BK42" s="1136"/>
      <c r="BL42" s="1136"/>
      <c r="BM42" s="1136"/>
      <c r="BN42" s="1136"/>
      <c r="BO42" s="1136"/>
      <c r="BP42" s="1136"/>
      <c r="BQ42" s="1136"/>
      <c r="BR42" s="1081"/>
      <c r="BS42" s="1081"/>
      <c r="BT42" s="1081"/>
      <c r="BU42" s="2314"/>
      <c r="BV42" s="2314"/>
      <c r="BW42" s="2314"/>
      <c r="BX42" s="2314"/>
      <c r="BY42" s="2314"/>
      <c r="BZ42" s="2314"/>
      <c r="CA42" s="2314"/>
      <c r="CB42" s="2314"/>
      <c r="CC42" s="2314"/>
      <c r="CD42" s="2314"/>
      <c r="CE42" s="2314"/>
      <c r="CF42" s="2314"/>
      <c r="CG42" s="2314"/>
      <c r="CH42" s="2314"/>
      <c r="CI42" s="2314"/>
      <c r="CJ42" s="2314"/>
      <c r="CK42" s="2314"/>
      <c r="CL42" s="2314"/>
      <c r="CM42" s="2314"/>
      <c r="CN42" s="2314"/>
      <c r="CO42" s="2314"/>
      <c r="CP42" s="2314"/>
      <c r="CQ42" s="2314"/>
      <c r="CR42" s="2314"/>
      <c r="CS42" s="2314"/>
      <c r="CT42" s="2314"/>
      <c r="CU42" s="2314"/>
      <c r="CV42" s="2314"/>
      <c r="CW42" s="2314"/>
      <c r="CX42" s="2314"/>
      <c r="CY42" s="2314"/>
      <c r="CZ42" s="2314"/>
      <c r="DA42" s="2314"/>
      <c r="DB42" s="2314"/>
      <c r="DC42" s="2314"/>
      <c r="DD42" s="2314"/>
      <c r="DE42" s="2314"/>
      <c r="DF42" s="2314"/>
      <c r="DG42" s="2314"/>
      <c r="DH42" s="2314"/>
      <c r="DI42" s="2314"/>
      <c r="DJ42" s="2314"/>
      <c r="DK42" s="2314"/>
      <c r="DL42" s="2314"/>
      <c r="DM42" s="2314"/>
      <c r="DN42" s="2314"/>
      <c r="DO42" s="2314"/>
      <c r="DP42" s="2314"/>
      <c r="DQ42" s="2314"/>
      <c r="DR42" s="2314"/>
      <c r="DS42" s="2314"/>
      <c r="DT42" s="2314"/>
      <c r="DU42" s="2314"/>
      <c r="DV42" s="2314"/>
      <c r="DW42" s="2314"/>
      <c r="DX42" s="2314"/>
      <c r="DY42" s="2314"/>
      <c r="DZ42" s="1147"/>
    </row>
    <row r="43" spans="2:130" ht="24" customHeight="1">
      <c r="B43" s="1146"/>
      <c r="C43" s="2301" t="s">
        <v>275</v>
      </c>
      <c r="D43" s="2302"/>
      <c r="E43" s="2302"/>
      <c r="F43" s="2302"/>
      <c r="G43" s="2302"/>
      <c r="H43" s="2302"/>
      <c r="I43" s="2302"/>
      <c r="J43" s="2302"/>
      <c r="K43" s="2302"/>
      <c r="L43" s="2302"/>
      <c r="M43" s="2302"/>
      <c r="N43" s="2302"/>
      <c r="O43" s="2302"/>
      <c r="P43" s="2302"/>
      <c r="Q43" s="2302"/>
      <c r="R43" s="2302"/>
      <c r="S43" s="2302"/>
      <c r="T43" s="2302"/>
      <c r="U43" s="2302"/>
      <c r="V43" s="2302"/>
      <c r="W43" s="2302"/>
      <c r="X43" s="2302"/>
      <c r="Y43" s="2302"/>
      <c r="Z43" s="2302"/>
      <c r="AA43" s="2302"/>
      <c r="AB43" s="2302"/>
      <c r="AC43" s="2302"/>
      <c r="AD43" s="2302"/>
      <c r="AE43" s="2302"/>
      <c r="AF43" s="2302"/>
      <c r="AG43" s="2303"/>
      <c r="AH43" s="2304" t="s">
        <v>827</v>
      </c>
      <c r="AI43" s="2305"/>
      <c r="AJ43" s="2305"/>
      <c r="AK43" s="2305"/>
      <c r="AL43" s="2305"/>
      <c r="AM43" s="2305"/>
      <c r="AN43" s="2305"/>
      <c r="AO43" s="2305"/>
      <c r="AP43" s="2305"/>
      <c r="AQ43" s="2305"/>
      <c r="AR43" s="2305"/>
      <c r="AS43" s="2305"/>
      <c r="AT43" s="2305"/>
      <c r="AU43" s="2305"/>
      <c r="AV43" s="2305"/>
      <c r="AW43" s="2305"/>
      <c r="AX43" s="2305"/>
      <c r="AY43" s="2305"/>
      <c r="AZ43" s="2305"/>
      <c r="BA43" s="2305"/>
      <c r="BB43" s="2306"/>
      <c r="BC43" s="2307" t="s">
        <v>878</v>
      </c>
      <c r="BD43" s="2307"/>
      <c r="BE43" s="2307"/>
      <c r="BF43" s="2307"/>
      <c r="BG43" s="2307"/>
      <c r="BH43" s="2307"/>
      <c r="BI43" s="2307"/>
      <c r="BJ43" s="2307"/>
      <c r="BK43" s="2307"/>
      <c r="BL43" s="2307"/>
      <c r="BM43" s="2307"/>
      <c r="BN43" s="2307"/>
      <c r="BO43" s="2307"/>
      <c r="BP43" s="2307"/>
      <c r="BQ43" s="2307"/>
      <c r="BR43" s="1069"/>
      <c r="BS43" s="1069"/>
      <c r="BT43" s="1069"/>
      <c r="BU43" s="2314"/>
      <c r="BV43" s="2314"/>
      <c r="BW43" s="2314"/>
      <c r="BX43" s="2314"/>
      <c r="BY43" s="2314"/>
      <c r="BZ43" s="2314"/>
      <c r="CA43" s="2314"/>
      <c r="CB43" s="2314"/>
      <c r="CC43" s="2314"/>
      <c r="CD43" s="2314"/>
      <c r="CE43" s="2314"/>
      <c r="CF43" s="2314"/>
      <c r="CG43" s="2314"/>
      <c r="CH43" s="2314"/>
      <c r="CI43" s="2314"/>
      <c r="CJ43" s="2314"/>
      <c r="CK43" s="2314"/>
      <c r="CL43" s="2314"/>
      <c r="CM43" s="2314"/>
      <c r="CN43" s="2314"/>
      <c r="CO43" s="2314"/>
      <c r="CP43" s="2314"/>
      <c r="CQ43" s="2314"/>
      <c r="CR43" s="2314"/>
      <c r="CS43" s="2314"/>
      <c r="CT43" s="2314"/>
      <c r="CU43" s="2314"/>
      <c r="CV43" s="2314"/>
      <c r="CW43" s="2314"/>
      <c r="CX43" s="2314"/>
      <c r="CY43" s="2314"/>
      <c r="CZ43" s="2314"/>
      <c r="DA43" s="2314"/>
      <c r="DB43" s="2314"/>
      <c r="DC43" s="2314"/>
      <c r="DD43" s="2314"/>
      <c r="DE43" s="2314"/>
      <c r="DF43" s="2314"/>
      <c r="DG43" s="2314"/>
      <c r="DH43" s="2314"/>
      <c r="DI43" s="2314"/>
      <c r="DJ43" s="2314"/>
      <c r="DK43" s="2314"/>
      <c r="DL43" s="2314"/>
      <c r="DM43" s="2314"/>
      <c r="DN43" s="2314"/>
      <c r="DO43" s="2314"/>
      <c r="DP43" s="2314"/>
      <c r="DQ43" s="2314"/>
      <c r="DR43" s="2314"/>
      <c r="DS43" s="2314"/>
      <c r="DT43" s="2314"/>
      <c r="DU43" s="2314"/>
      <c r="DV43" s="2314"/>
      <c r="DW43" s="2314"/>
      <c r="DX43" s="2314"/>
      <c r="DY43" s="2314"/>
      <c r="DZ43" s="1147"/>
    </row>
    <row r="44" spans="2:130" ht="11.45" customHeight="1">
      <c r="B44" s="1146"/>
      <c r="C44" s="1139"/>
      <c r="D44" s="1137"/>
      <c r="E44" s="1137"/>
      <c r="F44" s="1137"/>
      <c r="G44" s="1137"/>
      <c r="H44" s="1137"/>
      <c r="I44" s="1137"/>
      <c r="J44" s="1137"/>
      <c r="K44" s="1137"/>
      <c r="L44" s="1137"/>
      <c r="M44" s="1137"/>
      <c r="N44" s="1137"/>
      <c r="O44" s="1137"/>
      <c r="P44" s="1137"/>
      <c r="Q44" s="1137"/>
      <c r="R44" s="1137"/>
      <c r="S44" s="1137"/>
      <c r="T44" s="1137"/>
      <c r="U44" s="1137"/>
      <c r="V44" s="1137"/>
      <c r="W44" s="1137"/>
      <c r="X44" s="1137"/>
      <c r="Y44" s="1137"/>
      <c r="Z44" s="1137"/>
      <c r="AA44" s="1137"/>
      <c r="AB44" s="1137"/>
      <c r="AC44" s="1137"/>
      <c r="AD44" s="1137"/>
      <c r="AE44" s="1137"/>
      <c r="AF44" s="1137"/>
      <c r="AG44" s="1137"/>
      <c r="AH44" s="1137"/>
      <c r="AI44" s="1137"/>
      <c r="AJ44" s="1137"/>
      <c r="AK44" s="1137"/>
      <c r="AL44" s="1137"/>
      <c r="AM44" s="1137"/>
      <c r="AN44" s="1137"/>
      <c r="AO44" s="1137"/>
      <c r="AP44" s="1137"/>
      <c r="AQ44" s="1137"/>
      <c r="AR44" s="1137"/>
      <c r="AS44" s="1137"/>
      <c r="AT44" s="1137"/>
      <c r="AU44" s="1137"/>
      <c r="AV44" s="1137"/>
      <c r="AW44" s="1137"/>
      <c r="AX44" s="1137"/>
      <c r="AY44" s="1137"/>
      <c r="AZ44" s="1137"/>
      <c r="BA44" s="1137"/>
      <c r="BB44" s="1137"/>
      <c r="BC44" s="1137"/>
      <c r="BD44" s="1137"/>
      <c r="BE44" s="1137"/>
      <c r="BF44" s="1137"/>
      <c r="BG44" s="1137"/>
      <c r="BH44" s="1137"/>
      <c r="BI44" s="1137"/>
      <c r="BJ44" s="1137"/>
      <c r="BK44" s="1137"/>
      <c r="BL44" s="1137"/>
      <c r="BM44" s="1137"/>
      <c r="BN44" s="1137"/>
      <c r="BO44" s="1137"/>
      <c r="BP44" s="1137"/>
      <c r="BQ44" s="1137"/>
      <c r="BR44" s="1069"/>
      <c r="BS44" s="1069"/>
      <c r="BT44" s="1069"/>
      <c r="BU44" s="2314"/>
      <c r="BV44" s="2314"/>
      <c r="BW44" s="2314"/>
      <c r="BX44" s="2314"/>
      <c r="BY44" s="2314"/>
      <c r="BZ44" s="2314"/>
      <c r="CA44" s="2314"/>
      <c r="CB44" s="2314"/>
      <c r="CC44" s="2314"/>
      <c r="CD44" s="2314"/>
      <c r="CE44" s="2314"/>
      <c r="CF44" s="2314"/>
      <c r="CG44" s="2314"/>
      <c r="CH44" s="2314"/>
      <c r="CI44" s="2314"/>
      <c r="CJ44" s="2314"/>
      <c r="CK44" s="2314"/>
      <c r="CL44" s="2314"/>
      <c r="CM44" s="2314"/>
      <c r="CN44" s="2314"/>
      <c r="CO44" s="2314"/>
      <c r="CP44" s="2314"/>
      <c r="CQ44" s="2314"/>
      <c r="CR44" s="2314"/>
      <c r="CS44" s="2314"/>
      <c r="CT44" s="2314"/>
      <c r="CU44" s="2314"/>
      <c r="CV44" s="2314"/>
      <c r="CW44" s="2314"/>
      <c r="CX44" s="2314"/>
      <c r="CY44" s="2314"/>
      <c r="CZ44" s="2314"/>
      <c r="DA44" s="2314"/>
      <c r="DB44" s="2314"/>
      <c r="DC44" s="2314"/>
      <c r="DD44" s="2314"/>
      <c r="DE44" s="2314"/>
      <c r="DF44" s="2314"/>
      <c r="DG44" s="2314"/>
      <c r="DH44" s="2314"/>
      <c r="DI44" s="2314"/>
      <c r="DJ44" s="2314"/>
      <c r="DK44" s="2314"/>
      <c r="DL44" s="2314"/>
      <c r="DM44" s="2314"/>
      <c r="DN44" s="2314"/>
      <c r="DO44" s="2314"/>
      <c r="DP44" s="2314"/>
      <c r="DQ44" s="2314"/>
      <c r="DR44" s="2314"/>
      <c r="DS44" s="2314"/>
      <c r="DT44" s="2314"/>
      <c r="DU44" s="2314"/>
      <c r="DV44" s="2314"/>
      <c r="DW44" s="2314"/>
      <c r="DX44" s="2314"/>
      <c r="DY44" s="2314"/>
      <c r="DZ44" s="1147"/>
    </row>
    <row r="45" spans="2:130" ht="18" customHeight="1">
      <c r="B45" s="1146"/>
      <c r="C45" s="2308" t="s">
        <v>0</v>
      </c>
      <c r="D45" s="2309"/>
      <c r="E45" s="2309"/>
      <c r="F45" s="2309"/>
      <c r="G45" s="2309"/>
      <c r="H45" s="2309"/>
      <c r="I45" s="2309"/>
      <c r="J45" s="2309"/>
      <c r="K45" s="2309"/>
      <c r="L45" s="2309"/>
      <c r="M45" s="2310"/>
      <c r="N45" s="1137"/>
      <c r="O45" s="2311" t="s">
        <v>30</v>
      </c>
      <c r="P45" s="2312"/>
      <c r="Q45" s="2312"/>
      <c r="R45" s="2312"/>
      <c r="S45" s="2312"/>
      <c r="T45" s="2312"/>
      <c r="U45" s="2312"/>
      <c r="V45" s="2312"/>
      <c r="W45" s="2312"/>
      <c r="X45" s="2312"/>
      <c r="Y45" s="2312"/>
      <c r="Z45" s="2312"/>
      <c r="AA45" s="2312"/>
      <c r="AB45" s="2312"/>
      <c r="AC45" s="2312"/>
      <c r="AD45" s="2312"/>
      <c r="AE45" s="2313"/>
      <c r="AF45" s="1137"/>
      <c r="AG45" s="1137"/>
      <c r="AH45" s="1137"/>
      <c r="AI45" s="1137"/>
      <c r="AJ45" s="1137"/>
      <c r="AK45" s="1137"/>
      <c r="AL45" s="1137"/>
      <c r="AM45" s="1137"/>
      <c r="AN45" s="1137"/>
      <c r="AO45" s="1137"/>
      <c r="AP45" s="1137"/>
      <c r="AQ45" s="1137"/>
      <c r="AR45" s="1137"/>
      <c r="AS45" s="1137"/>
      <c r="AT45" s="1137"/>
      <c r="AU45" s="1137"/>
      <c r="AV45" s="1137"/>
      <c r="AW45" s="1137"/>
      <c r="AX45" s="1137"/>
      <c r="AY45" s="1137"/>
      <c r="AZ45" s="1137"/>
      <c r="BA45" s="1137"/>
      <c r="BB45" s="1137"/>
      <c r="BC45" s="1137"/>
      <c r="BD45" s="1137"/>
      <c r="BE45" s="1137"/>
      <c r="BF45" s="1137"/>
      <c r="BG45" s="1137"/>
      <c r="BH45" s="1137"/>
      <c r="BI45" s="1137"/>
      <c r="BJ45" s="1137"/>
      <c r="BK45" s="1137"/>
      <c r="BL45" s="1137"/>
      <c r="BM45" s="1137"/>
      <c r="BN45" s="1137"/>
      <c r="BO45" s="1137"/>
      <c r="BP45" s="1137"/>
      <c r="BQ45" s="1137"/>
      <c r="BR45" s="1069"/>
      <c r="BS45" s="1069"/>
      <c r="BT45" s="1069"/>
      <c r="BU45" s="2314"/>
      <c r="BV45" s="2314"/>
      <c r="BW45" s="2314"/>
      <c r="BX45" s="2314"/>
      <c r="BY45" s="2314"/>
      <c r="BZ45" s="2314"/>
      <c r="CA45" s="2314"/>
      <c r="CB45" s="2314"/>
      <c r="CC45" s="2314"/>
      <c r="CD45" s="2314"/>
      <c r="CE45" s="2314"/>
      <c r="CF45" s="2314"/>
      <c r="CG45" s="2314"/>
      <c r="CH45" s="2314"/>
      <c r="CI45" s="2314"/>
      <c r="CJ45" s="2314"/>
      <c r="CK45" s="2314"/>
      <c r="CL45" s="2314"/>
      <c r="CM45" s="2314"/>
      <c r="CN45" s="2314"/>
      <c r="CO45" s="2314"/>
      <c r="CP45" s="2314"/>
      <c r="CQ45" s="2314"/>
      <c r="CR45" s="2314"/>
      <c r="CS45" s="2314"/>
      <c r="CT45" s="2314"/>
      <c r="CU45" s="2314"/>
      <c r="CV45" s="2314"/>
      <c r="CW45" s="2314"/>
      <c r="CX45" s="2314"/>
      <c r="CY45" s="2314"/>
      <c r="CZ45" s="2314"/>
      <c r="DA45" s="2314"/>
      <c r="DB45" s="2314"/>
      <c r="DC45" s="2314"/>
      <c r="DD45" s="2314"/>
      <c r="DE45" s="2314"/>
      <c r="DF45" s="2314"/>
      <c r="DG45" s="2314"/>
      <c r="DH45" s="2314"/>
      <c r="DI45" s="2314"/>
      <c r="DJ45" s="2314"/>
      <c r="DK45" s="2314"/>
      <c r="DL45" s="2314"/>
      <c r="DM45" s="2314"/>
      <c r="DN45" s="2314"/>
      <c r="DO45" s="2314"/>
      <c r="DP45" s="2314"/>
      <c r="DQ45" s="2314"/>
      <c r="DR45" s="2314"/>
      <c r="DS45" s="2314"/>
      <c r="DT45" s="2314"/>
      <c r="DU45" s="2314"/>
      <c r="DV45" s="2314"/>
      <c r="DW45" s="2314"/>
      <c r="DX45" s="2314"/>
      <c r="DY45" s="2314"/>
      <c r="DZ45" s="1147"/>
    </row>
    <row r="46" spans="2:130" ht="4.1500000000000004" customHeight="1">
      <c r="B46" s="1146"/>
      <c r="C46" s="1139"/>
      <c r="D46" s="1139"/>
      <c r="E46" s="1139"/>
      <c r="F46" s="1139"/>
      <c r="G46" s="1139"/>
      <c r="H46" s="1139"/>
      <c r="I46" s="1139"/>
      <c r="J46" s="1139"/>
      <c r="K46" s="1139"/>
      <c r="L46" s="1139"/>
      <c r="M46" s="1139"/>
      <c r="N46" s="1137"/>
      <c r="O46" s="1137"/>
      <c r="P46" s="1137"/>
      <c r="Q46" s="1137"/>
      <c r="R46" s="1137"/>
      <c r="S46" s="1137"/>
      <c r="T46" s="1137"/>
      <c r="U46" s="1137"/>
      <c r="V46" s="1137"/>
      <c r="W46" s="1137"/>
      <c r="X46" s="1137"/>
      <c r="Y46" s="1137"/>
      <c r="Z46" s="1137"/>
      <c r="AA46" s="1137"/>
      <c r="AB46" s="1137"/>
      <c r="AC46" s="1137"/>
      <c r="AD46" s="1137"/>
      <c r="AE46" s="1137"/>
      <c r="AF46" s="1137"/>
      <c r="AG46" s="1137"/>
      <c r="AH46" s="1137"/>
      <c r="AI46" s="1137"/>
      <c r="AJ46" s="1137"/>
      <c r="AK46" s="1137"/>
      <c r="AL46" s="1137"/>
      <c r="AM46" s="1137"/>
      <c r="AN46" s="1137"/>
      <c r="AO46" s="1137"/>
      <c r="AP46" s="1137"/>
      <c r="AQ46" s="1137"/>
      <c r="AR46" s="1137"/>
      <c r="AS46" s="1137"/>
      <c r="AT46" s="1137"/>
      <c r="AU46" s="1137"/>
      <c r="AV46" s="1137"/>
      <c r="AW46" s="1137"/>
      <c r="AX46" s="1137"/>
      <c r="AY46" s="1137"/>
      <c r="AZ46" s="1137"/>
      <c r="BA46" s="1137"/>
      <c r="BB46" s="1137"/>
      <c r="BC46" s="1137"/>
      <c r="BD46" s="1137"/>
      <c r="BE46" s="1137"/>
      <c r="BF46" s="1137"/>
      <c r="BG46" s="1137"/>
      <c r="BH46" s="1137"/>
      <c r="BI46" s="1137"/>
      <c r="BJ46" s="1137"/>
      <c r="BK46" s="1137"/>
      <c r="BL46" s="1137"/>
      <c r="BM46" s="1137"/>
      <c r="BN46" s="1137"/>
      <c r="BO46" s="1137"/>
      <c r="BP46" s="1137"/>
      <c r="BQ46" s="1137"/>
      <c r="BR46" s="1069"/>
      <c r="BS46" s="1069"/>
      <c r="BT46" s="1069"/>
      <c r="BU46" s="2314"/>
      <c r="BV46" s="2314"/>
      <c r="BW46" s="2314"/>
      <c r="BX46" s="2314"/>
      <c r="BY46" s="2314"/>
      <c r="BZ46" s="2314"/>
      <c r="CA46" s="2314"/>
      <c r="CB46" s="2314"/>
      <c r="CC46" s="2314"/>
      <c r="CD46" s="2314"/>
      <c r="CE46" s="2314"/>
      <c r="CF46" s="2314"/>
      <c r="CG46" s="2314"/>
      <c r="CH46" s="2314"/>
      <c r="CI46" s="2314"/>
      <c r="CJ46" s="2314"/>
      <c r="CK46" s="2314"/>
      <c r="CL46" s="2314"/>
      <c r="CM46" s="2314"/>
      <c r="CN46" s="2314"/>
      <c r="CO46" s="2314"/>
      <c r="CP46" s="2314"/>
      <c r="CQ46" s="2314"/>
      <c r="CR46" s="2314"/>
      <c r="CS46" s="2314"/>
      <c r="CT46" s="2314"/>
      <c r="CU46" s="2314"/>
      <c r="CV46" s="2314"/>
      <c r="CW46" s="2314"/>
      <c r="CX46" s="2314"/>
      <c r="CY46" s="2314"/>
      <c r="CZ46" s="2314"/>
      <c r="DA46" s="2314"/>
      <c r="DB46" s="2314"/>
      <c r="DC46" s="2314"/>
      <c r="DD46" s="2314"/>
      <c r="DE46" s="2314"/>
      <c r="DF46" s="2314"/>
      <c r="DG46" s="2314"/>
      <c r="DH46" s="2314"/>
      <c r="DI46" s="2314"/>
      <c r="DJ46" s="2314"/>
      <c r="DK46" s="2314"/>
      <c r="DL46" s="2314"/>
      <c r="DM46" s="2314"/>
      <c r="DN46" s="2314"/>
      <c r="DO46" s="2314"/>
      <c r="DP46" s="2314"/>
      <c r="DQ46" s="2314"/>
      <c r="DR46" s="2314"/>
      <c r="DS46" s="2314"/>
      <c r="DT46" s="2314"/>
      <c r="DU46" s="2314"/>
      <c r="DV46" s="2314"/>
      <c r="DW46" s="2314"/>
      <c r="DX46" s="2314"/>
      <c r="DY46" s="2314"/>
      <c r="DZ46" s="1147"/>
    </row>
    <row r="47" spans="2:130" ht="15.75" customHeight="1">
      <c r="B47" s="1146"/>
      <c r="C47" s="2308" t="s">
        <v>31</v>
      </c>
      <c r="D47" s="2309"/>
      <c r="E47" s="2309"/>
      <c r="F47" s="2309"/>
      <c r="G47" s="2309"/>
      <c r="H47" s="2309"/>
      <c r="I47" s="2309"/>
      <c r="J47" s="2309"/>
      <c r="K47" s="2309"/>
      <c r="L47" s="2309"/>
      <c r="M47" s="2310"/>
      <c r="N47" s="1137"/>
      <c r="O47" s="2311" t="s">
        <v>32</v>
      </c>
      <c r="P47" s="2312"/>
      <c r="Q47" s="2312"/>
      <c r="R47" s="2312"/>
      <c r="S47" s="2312"/>
      <c r="T47" s="2312"/>
      <c r="U47" s="2312"/>
      <c r="V47" s="2312"/>
      <c r="W47" s="2312"/>
      <c r="X47" s="2312"/>
      <c r="Y47" s="2312"/>
      <c r="Z47" s="2312"/>
      <c r="AA47" s="2312"/>
      <c r="AB47" s="2312"/>
      <c r="AC47" s="2312"/>
      <c r="AD47" s="2312"/>
      <c r="AE47" s="2313"/>
      <c r="AF47" s="1137"/>
      <c r="AG47" s="1137"/>
      <c r="AH47" s="1137"/>
      <c r="AI47" s="1137"/>
      <c r="AJ47" s="1137"/>
      <c r="AK47" s="1137"/>
      <c r="AL47" s="1137"/>
      <c r="AM47" s="1137"/>
      <c r="AN47" s="1137"/>
      <c r="AO47" s="1137"/>
      <c r="AP47" s="1137"/>
      <c r="AQ47" s="1137"/>
      <c r="AR47" s="1137"/>
      <c r="AS47" s="1137"/>
      <c r="AT47" s="1137"/>
      <c r="AU47" s="1137"/>
      <c r="AV47" s="1137"/>
      <c r="AW47" s="1137"/>
      <c r="AX47" s="1137"/>
      <c r="AY47" s="1137"/>
      <c r="AZ47" s="1137"/>
      <c r="BA47" s="1137"/>
      <c r="BB47" s="1137"/>
      <c r="BC47" s="1137"/>
      <c r="BD47" s="1137"/>
      <c r="BE47" s="1137"/>
      <c r="BF47" s="1137"/>
      <c r="BG47" s="1137"/>
      <c r="BH47" s="1137"/>
      <c r="BI47" s="1137"/>
      <c r="BJ47" s="1137"/>
      <c r="BK47" s="1137"/>
      <c r="BL47" s="1137"/>
      <c r="BM47" s="1137"/>
      <c r="BN47" s="1137"/>
      <c r="BO47" s="1137"/>
      <c r="BP47" s="1137"/>
      <c r="BQ47" s="1137"/>
      <c r="BR47" s="1069"/>
      <c r="BS47" s="1069"/>
      <c r="BT47" s="1069"/>
      <c r="BU47" s="2314"/>
      <c r="BV47" s="2314"/>
      <c r="BW47" s="2314"/>
      <c r="BX47" s="2314"/>
      <c r="BY47" s="2314"/>
      <c r="BZ47" s="2314"/>
      <c r="CA47" s="2314"/>
      <c r="CB47" s="2314"/>
      <c r="CC47" s="2314"/>
      <c r="CD47" s="2314"/>
      <c r="CE47" s="2314"/>
      <c r="CF47" s="2314"/>
      <c r="CG47" s="2314"/>
      <c r="CH47" s="2314"/>
      <c r="CI47" s="2314"/>
      <c r="CJ47" s="2314"/>
      <c r="CK47" s="2314"/>
      <c r="CL47" s="2314"/>
      <c r="CM47" s="2314"/>
      <c r="CN47" s="2314"/>
      <c r="CO47" s="2314"/>
      <c r="CP47" s="2314"/>
      <c r="CQ47" s="2314"/>
      <c r="CR47" s="2314"/>
      <c r="CS47" s="2314"/>
      <c r="CT47" s="2314"/>
      <c r="CU47" s="2314"/>
      <c r="CV47" s="2314"/>
      <c r="CW47" s="2314"/>
      <c r="CX47" s="2314"/>
      <c r="CY47" s="2314"/>
      <c r="CZ47" s="2314"/>
      <c r="DA47" s="2314"/>
      <c r="DB47" s="2314"/>
      <c r="DC47" s="2314"/>
      <c r="DD47" s="2314"/>
      <c r="DE47" s="2314"/>
      <c r="DF47" s="2314"/>
      <c r="DG47" s="2314"/>
      <c r="DH47" s="2314"/>
      <c r="DI47" s="2314"/>
      <c r="DJ47" s="2314"/>
      <c r="DK47" s="2314"/>
      <c r="DL47" s="2314"/>
      <c r="DM47" s="2314"/>
      <c r="DN47" s="2314"/>
      <c r="DO47" s="2314"/>
      <c r="DP47" s="2314"/>
      <c r="DQ47" s="2314"/>
      <c r="DR47" s="2314"/>
      <c r="DS47" s="2314"/>
      <c r="DT47" s="2314"/>
      <c r="DU47" s="2314"/>
      <c r="DV47" s="2314"/>
      <c r="DW47" s="2314"/>
      <c r="DX47" s="2314"/>
      <c r="DY47" s="2314"/>
      <c r="DZ47" s="1147"/>
    </row>
    <row r="48" spans="2:130" ht="3" customHeight="1">
      <c r="B48" s="1146"/>
      <c r="C48" s="1021"/>
      <c r="D48" s="1021"/>
      <c r="E48" s="1021"/>
      <c r="F48" s="1021"/>
      <c r="G48" s="1021"/>
      <c r="H48" s="1021"/>
      <c r="I48" s="1021"/>
      <c r="J48" s="1021"/>
      <c r="K48" s="1021"/>
      <c r="L48" s="1021"/>
      <c r="M48" s="1021"/>
      <c r="N48" s="1069"/>
      <c r="O48" s="1069"/>
      <c r="P48" s="1069"/>
      <c r="Q48" s="1069"/>
      <c r="R48" s="1069"/>
      <c r="S48" s="1069"/>
      <c r="T48" s="1069"/>
      <c r="U48" s="1069"/>
      <c r="V48" s="1069"/>
      <c r="W48" s="1069"/>
      <c r="X48" s="1069"/>
      <c r="Y48" s="1069"/>
      <c r="Z48" s="1069"/>
      <c r="AA48" s="1069"/>
      <c r="AB48" s="1069"/>
      <c r="AC48" s="1069"/>
      <c r="AD48" s="1069"/>
      <c r="AE48" s="1069"/>
      <c r="AF48" s="1069"/>
      <c r="AG48" s="1069"/>
      <c r="AH48" s="1069"/>
      <c r="AI48" s="1069"/>
      <c r="AJ48" s="1069"/>
      <c r="AK48" s="1069"/>
      <c r="AL48" s="1069"/>
      <c r="AM48" s="1069"/>
      <c r="AN48" s="1069"/>
      <c r="AO48" s="1069"/>
      <c r="AP48" s="1069"/>
      <c r="AQ48" s="1069"/>
      <c r="AR48" s="1069"/>
      <c r="AS48" s="1069"/>
      <c r="AT48" s="1069"/>
      <c r="AU48" s="1069"/>
      <c r="AV48" s="1069"/>
      <c r="AW48" s="1069"/>
      <c r="AX48" s="1069"/>
      <c r="AY48" s="1069"/>
      <c r="AZ48" s="1069"/>
      <c r="BA48" s="1069"/>
      <c r="BB48" s="1069"/>
      <c r="BC48" s="1069"/>
      <c r="BD48" s="1069"/>
      <c r="BE48" s="1069"/>
      <c r="BF48" s="1069"/>
      <c r="BG48" s="1069"/>
      <c r="BH48" s="1069"/>
      <c r="BI48" s="1069"/>
      <c r="BJ48" s="1069"/>
      <c r="BK48" s="1069"/>
      <c r="BL48" s="1069"/>
      <c r="BM48" s="1069"/>
      <c r="BN48" s="1069"/>
      <c r="BO48" s="1069"/>
      <c r="BP48" s="1069"/>
      <c r="BQ48" s="1069"/>
      <c r="BR48" s="1069"/>
      <c r="BS48" s="1069"/>
      <c r="BT48" s="1069"/>
      <c r="BU48" s="2314"/>
      <c r="BV48" s="2314"/>
      <c r="BW48" s="2314"/>
      <c r="BX48" s="2314"/>
      <c r="BY48" s="2314"/>
      <c r="BZ48" s="2314"/>
      <c r="CA48" s="2314"/>
      <c r="CB48" s="2314"/>
      <c r="CC48" s="2314"/>
      <c r="CD48" s="2314"/>
      <c r="CE48" s="2314"/>
      <c r="CF48" s="2314"/>
      <c r="CG48" s="2314"/>
      <c r="CH48" s="2314"/>
      <c r="CI48" s="2314"/>
      <c r="CJ48" s="2314"/>
      <c r="CK48" s="2314"/>
      <c r="CL48" s="2314"/>
      <c r="CM48" s="2314"/>
      <c r="CN48" s="2314"/>
      <c r="CO48" s="2314"/>
      <c r="CP48" s="2314"/>
      <c r="CQ48" s="2314"/>
      <c r="CR48" s="2314"/>
      <c r="CS48" s="2314"/>
      <c r="CT48" s="2314"/>
      <c r="CU48" s="2314"/>
      <c r="CV48" s="2314"/>
      <c r="CW48" s="2314"/>
      <c r="CX48" s="2314"/>
      <c r="CY48" s="2314"/>
      <c r="CZ48" s="2314"/>
      <c r="DA48" s="2314"/>
      <c r="DB48" s="2314"/>
      <c r="DC48" s="2314"/>
      <c r="DD48" s="2314"/>
      <c r="DE48" s="2314"/>
      <c r="DF48" s="2314"/>
      <c r="DG48" s="2314"/>
      <c r="DH48" s="2314"/>
      <c r="DI48" s="2314"/>
      <c r="DJ48" s="2314"/>
      <c r="DK48" s="2314"/>
      <c r="DL48" s="2314"/>
      <c r="DM48" s="2314"/>
      <c r="DN48" s="2314"/>
      <c r="DO48" s="2314"/>
      <c r="DP48" s="2314"/>
      <c r="DQ48" s="2314"/>
      <c r="DR48" s="2314"/>
      <c r="DS48" s="2314"/>
      <c r="DT48" s="2314"/>
      <c r="DU48" s="2314"/>
      <c r="DV48" s="2314"/>
      <c r="DW48" s="2314"/>
      <c r="DX48" s="2314"/>
      <c r="DY48" s="2314"/>
      <c r="DZ48" s="1147"/>
    </row>
    <row r="49" spans="2:153" ht="15.75">
      <c r="B49" s="1146"/>
      <c r="C49" s="1021"/>
      <c r="D49" s="1069"/>
      <c r="E49" s="1069"/>
      <c r="F49" s="1069"/>
      <c r="G49" s="1069"/>
      <c r="H49" s="1069"/>
      <c r="I49" s="1069"/>
      <c r="J49" s="1069"/>
      <c r="K49" s="1069"/>
      <c r="L49" s="1069"/>
      <c r="M49" s="1069"/>
      <c r="N49" s="1069"/>
      <c r="O49" s="1069"/>
      <c r="P49" s="1069"/>
      <c r="Q49" s="1069"/>
      <c r="R49" s="1069"/>
      <c r="S49" s="1069"/>
      <c r="T49" s="1069"/>
      <c r="U49" s="1069"/>
      <c r="V49" s="1069"/>
      <c r="W49" s="1069"/>
      <c r="X49" s="1069"/>
      <c r="Y49" s="1069"/>
      <c r="Z49" s="1069"/>
      <c r="AA49" s="1069"/>
      <c r="AB49" s="1069"/>
      <c r="AC49" s="1069"/>
      <c r="AD49" s="1069"/>
      <c r="AE49" s="1069"/>
      <c r="AF49" s="1069"/>
      <c r="AG49" s="1069"/>
      <c r="AH49" s="1069"/>
      <c r="AI49" s="1069"/>
      <c r="AJ49" s="1069"/>
      <c r="AK49" s="1069"/>
      <c r="AL49" s="1069"/>
      <c r="AM49" s="1069"/>
      <c r="AN49" s="1069"/>
      <c r="AO49" s="1069"/>
      <c r="AP49" s="1069"/>
      <c r="AQ49" s="1069"/>
      <c r="AR49" s="1069"/>
      <c r="AS49" s="1069"/>
      <c r="AT49" s="1069"/>
      <c r="AU49" s="1069"/>
      <c r="AV49" s="1069"/>
      <c r="AW49" s="1069"/>
      <c r="AX49" s="1069"/>
      <c r="AY49" s="1069"/>
      <c r="AZ49" s="1069"/>
      <c r="BA49" s="1069"/>
      <c r="BB49" s="1069"/>
      <c r="BC49" s="1069"/>
      <c r="BD49" s="1069"/>
      <c r="BE49" s="1069"/>
      <c r="BF49" s="1069"/>
      <c r="BG49" s="1069"/>
      <c r="BH49" s="1069"/>
      <c r="BI49" s="1069"/>
      <c r="BJ49" s="1069"/>
      <c r="BK49" s="1069"/>
      <c r="BL49" s="1069"/>
      <c r="BM49" s="1069"/>
      <c r="BN49" s="1069"/>
      <c r="BO49" s="1069"/>
      <c r="BP49" s="1069"/>
      <c r="BQ49" s="1069"/>
      <c r="BR49" s="1069"/>
      <c r="BS49" s="1069"/>
      <c r="BT49" s="1069"/>
      <c r="BU49" s="2314"/>
      <c r="BV49" s="2314"/>
      <c r="BW49" s="2314"/>
      <c r="BX49" s="2314"/>
      <c r="BY49" s="2314"/>
      <c r="BZ49" s="2314"/>
      <c r="CA49" s="2314"/>
      <c r="CB49" s="2314"/>
      <c r="CC49" s="2314"/>
      <c r="CD49" s="2314"/>
      <c r="CE49" s="2314"/>
      <c r="CF49" s="2314"/>
      <c r="CG49" s="2314"/>
      <c r="CH49" s="2314"/>
      <c r="CI49" s="2314"/>
      <c r="CJ49" s="2314"/>
      <c r="CK49" s="2314"/>
      <c r="CL49" s="2314"/>
      <c r="CM49" s="2314"/>
      <c r="CN49" s="2314"/>
      <c r="CO49" s="2314"/>
      <c r="CP49" s="2314"/>
      <c r="CQ49" s="2314"/>
      <c r="CR49" s="2314"/>
      <c r="CS49" s="2314"/>
      <c r="CT49" s="2314"/>
      <c r="CU49" s="2314"/>
      <c r="CV49" s="2314"/>
      <c r="CW49" s="2314"/>
      <c r="CX49" s="2314"/>
      <c r="CY49" s="2314"/>
      <c r="CZ49" s="2314"/>
      <c r="DA49" s="2314"/>
      <c r="DB49" s="2314"/>
      <c r="DC49" s="2314"/>
      <c r="DD49" s="2314"/>
      <c r="DE49" s="2314"/>
      <c r="DF49" s="2314"/>
      <c r="DG49" s="2314"/>
      <c r="DH49" s="2314"/>
      <c r="DI49" s="2314"/>
      <c r="DJ49" s="2314"/>
      <c r="DK49" s="2314"/>
      <c r="DL49" s="2314"/>
      <c r="DM49" s="2314"/>
      <c r="DN49" s="2314"/>
      <c r="DO49" s="2314"/>
      <c r="DP49" s="2314"/>
      <c r="DQ49" s="2314"/>
      <c r="DR49" s="2314"/>
      <c r="DS49" s="2314"/>
      <c r="DT49" s="2314"/>
      <c r="DU49" s="2314"/>
      <c r="DV49" s="2314"/>
      <c r="DW49" s="2314"/>
      <c r="DX49" s="2314"/>
      <c r="DY49" s="2314"/>
      <c r="DZ49" s="1147"/>
    </row>
    <row r="50" spans="2:153" ht="27.75" customHeight="1">
      <c r="B50" s="1146"/>
      <c r="C50" s="2289"/>
      <c r="D50" s="2289"/>
      <c r="E50" s="2289"/>
      <c r="F50" s="2289"/>
      <c r="G50" s="2289"/>
      <c r="H50" s="2289"/>
      <c r="I50" s="2289"/>
      <c r="J50" s="2289"/>
      <c r="K50" s="2289"/>
      <c r="L50" s="2289"/>
      <c r="M50" s="2289"/>
      <c r="N50" s="2289"/>
      <c r="O50" s="2289"/>
      <c r="P50" s="2289"/>
      <c r="Q50" s="2289"/>
      <c r="R50" s="2289"/>
      <c r="S50" s="2289"/>
      <c r="T50" s="2289"/>
      <c r="U50" s="2289"/>
      <c r="V50" s="2289"/>
      <c r="W50" s="2289"/>
      <c r="X50" s="2289"/>
      <c r="Y50" s="2289"/>
      <c r="Z50" s="2289"/>
      <c r="AA50" s="2290"/>
      <c r="AB50" s="2290"/>
      <c r="AC50" s="2290"/>
      <c r="AD50" s="2290"/>
      <c r="AE50" s="2290"/>
      <c r="AF50" s="2290"/>
      <c r="AG50" s="2290"/>
      <c r="AH50" s="2290"/>
      <c r="AI50" s="2290"/>
      <c r="AJ50" s="2290"/>
      <c r="AK50" s="2290"/>
      <c r="AL50" s="2290"/>
      <c r="AM50" s="2290"/>
      <c r="AN50" s="2290"/>
      <c r="AO50" s="2290"/>
      <c r="AP50" s="2290"/>
      <c r="AQ50" s="2290"/>
      <c r="AR50" s="2290"/>
      <c r="AS50" s="2290"/>
      <c r="AT50" s="2290"/>
      <c r="AU50" s="2290"/>
      <c r="AV50" s="2290"/>
      <c r="AW50" s="2290"/>
      <c r="AX50" s="2290"/>
      <c r="AY50" s="2290"/>
      <c r="AZ50" s="2290"/>
      <c r="BA50" s="2290"/>
      <c r="BB50" s="2290"/>
      <c r="BC50" s="2290"/>
      <c r="BD50" s="2290"/>
      <c r="BE50" s="2290"/>
      <c r="BF50" s="2290"/>
      <c r="BG50" s="2290"/>
      <c r="BH50" s="2290"/>
      <c r="BI50" s="2290"/>
      <c r="BJ50" s="2290"/>
      <c r="BK50" s="2290"/>
      <c r="BL50" s="2290"/>
      <c r="BM50" s="2290"/>
      <c r="BN50" s="2290"/>
      <c r="BO50" s="2290"/>
      <c r="BP50" s="2290"/>
      <c r="BQ50" s="2290"/>
      <c r="BR50" s="1084"/>
      <c r="BS50" s="1084"/>
      <c r="BT50" s="1084"/>
      <c r="BU50" s="2291" t="s">
        <v>337</v>
      </c>
      <c r="BV50" s="2291"/>
      <c r="BW50" s="2291"/>
      <c r="BX50" s="2291"/>
      <c r="BY50" s="2291"/>
      <c r="BZ50" s="2291"/>
      <c r="CA50" s="2291"/>
      <c r="CB50" s="2291"/>
      <c r="CC50" s="2291"/>
      <c r="CD50" s="2291"/>
      <c r="CE50" s="2291"/>
      <c r="CF50" s="2291"/>
      <c r="CG50" s="2291"/>
      <c r="CH50" s="2291"/>
      <c r="CI50" s="2291"/>
      <c r="CJ50" s="2291"/>
      <c r="CK50" s="2291"/>
      <c r="CL50" s="2291"/>
      <c r="CM50" s="2291"/>
      <c r="CN50" s="2291"/>
      <c r="CO50" s="2291"/>
      <c r="CP50" s="2291"/>
      <c r="CQ50" s="2291"/>
      <c r="CR50" s="2291"/>
      <c r="CS50" s="2291"/>
      <c r="CT50" s="2291"/>
      <c r="CU50" s="2291"/>
      <c r="CV50" s="2291"/>
      <c r="CW50" s="2291"/>
      <c r="CX50" s="2291"/>
      <c r="CY50" s="2291"/>
      <c r="CZ50" s="2291"/>
      <c r="DA50" s="2291"/>
      <c r="DB50" s="2291"/>
      <c r="DC50" s="2291"/>
      <c r="DD50" s="2291"/>
      <c r="DE50" s="2291"/>
      <c r="DF50" s="2291"/>
      <c r="DG50" s="2291"/>
      <c r="DH50" s="2291"/>
      <c r="DI50" s="2291"/>
      <c r="DJ50" s="2291"/>
      <c r="DK50" s="2291"/>
      <c r="DL50" s="2291"/>
      <c r="DM50" s="2291"/>
      <c r="DN50" s="2291"/>
      <c r="DO50" s="2291"/>
      <c r="DP50" s="2291"/>
      <c r="DQ50" s="2291"/>
      <c r="DR50" s="2291"/>
      <c r="DS50" s="2291"/>
      <c r="DT50" s="2291"/>
      <c r="DU50" s="2291"/>
      <c r="DV50" s="2291"/>
      <c r="DW50" s="2291"/>
      <c r="DX50" s="2291"/>
      <c r="DY50" s="2291"/>
      <c r="DZ50" s="1147"/>
    </row>
    <row r="51" spans="2:153" ht="12.75" customHeight="1">
      <c r="B51" s="1146"/>
      <c r="C51" s="1082"/>
      <c r="D51" s="1082"/>
      <c r="E51" s="1082"/>
      <c r="F51" s="1082"/>
      <c r="G51" s="1082"/>
      <c r="H51" s="1082"/>
      <c r="I51" s="1082"/>
      <c r="J51" s="1082"/>
      <c r="K51" s="1082"/>
      <c r="L51" s="1082"/>
      <c r="M51" s="1082"/>
      <c r="N51" s="1082"/>
      <c r="O51" s="1082"/>
      <c r="P51" s="1082"/>
      <c r="Q51" s="1082"/>
      <c r="R51" s="1082"/>
      <c r="S51" s="1082"/>
      <c r="T51" s="1082"/>
      <c r="U51" s="1082"/>
      <c r="V51" s="1082"/>
      <c r="W51" s="1082"/>
      <c r="X51" s="1082"/>
      <c r="Y51" s="1082"/>
      <c r="Z51" s="1082"/>
      <c r="AA51" s="1085"/>
      <c r="AB51" s="1085"/>
      <c r="AC51" s="1085"/>
      <c r="AD51" s="1085"/>
      <c r="AE51" s="1085"/>
      <c r="AF51" s="1085"/>
      <c r="AG51" s="1085"/>
      <c r="AH51" s="1085"/>
      <c r="AI51" s="1085"/>
      <c r="AJ51" s="1085"/>
      <c r="AK51" s="1085"/>
      <c r="AL51" s="1085"/>
      <c r="AM51" s="1085"/>
      <c r="AN51" s="1085"/>
      <c r="AO51" s="1085"/>
      <c r="AP51" s="1085"/>
      <c r="AQ51" s="1085"/>
      <c r="AR51" s="1085"/>
      <c r="AS51" s="1085"/>
      <c r="AT51" s="1085"/>
      <c r="AU51" s="1085"/>
      <c r="AV51" s="1085"/>
      <c r="AW51" s="1085"/>
      <c r="AX51" s="1085"/>
      <c r="AY51" s="1085"/>
      <c r="AZ51" s="1085"/>
      <c r="BA51" s="1085"/>
      <c r="BB51" s="1085"/>
      <c r="BC51" s="1085"/>
      <c r="BD51" s="1085"/>
      <c r="BE51" s="1085"/>
      <c r="BF51" s="1085"/>
      <c r="BG51" s="1085"/>
      <c r="BH51" s="1085"/>
      <c r="BI51" s="1085"/>
      <c r="BJ51" s="1085"/>
      <c r="BK51" s="1085"/>
      <c r="BL51" s="1085"/>
      <c r="BM51" s="1069"/>
      <c r="BN51" s="1022"/>
      <c r="BO51" s="1022"/>
      <c r="BP51" s="1022"/>
      <c r="BQ51" s="1022"/>
      <c r="BR51" s="1022"/>
      <c r="BS51" s="1022"/>
      <c r="BT51" s="1022"/>
      <c r="BU51" s="1022"/>
      <c r="BV51" s="1022"/>
      <c r="BW51" s="1022"/>
      <c r="BX51" s="1022"/>
      <c r="BY51" s="1022"/>
      <c r="BZ51" s="1022"/>
      <c r="CA51" s="1022"/>
      <c r="CB51" s="1022"/>
      <c r="CC51" s="1022"/>
      <c r="CD51" s="1022"/>
      <c r="CE51" s="1022"/>
      <c r="CF51" s="1022"/>
      <c r="CG51" s="1022"/>
      <c r="CH51" s="1022"/>
      <c r="CI51" s="1022"/>
      <c r="CJ51" s="1022"/>
      <c r="CK51" s="1022"/>
      <c r="CL51" s="1022"/>
      <c r="CM51" s="1022"/>
      <c r="CN51" s="1022"/>
      <c r="CO51" s="1022"/>
      <c r="CP51" s="1022"/>
      <c r="CQ51" s="1022"/>
      <c r="CR51" s="1022"/>
      <c r="CS51" s="1022"/>
      <c r="CT51" s="1022"/>
      <c r="CU51" s="1022"/>
      <c r="CV51" s="1022"/>
      <c r="CW51" s="1022"/>
      <c r="CX51" s="1022"/>
      <c r="CY51" s="1022"/>
      <c r="CZ51" s="1022"/>
      <c r="DA51" s="1022"/>
      <c r="DB51" s="1022"/>
      <c r="DC51" s="1022"/>
      <c r="DD51" s="1022"/>
      <c r="DE51" s="1022"/>
      <c r="DF51" s="1022"/>
      <c r="DG51" s="1022"/>
      <c r="DH51" s="1022"/>
      <c r="DI51" s="1022"/>
      <c r="DJ51" s="1022"/>
      <c r="DK51" s="1022"/>
      <c r="DL51" s="1022"/>
      <c r="DM51" s="1022"/>
      <c r="DN51" s="1022"/>
      <c r="DO51" s="1022"/>
      <c r="DP51" s="1022"/>
      <c r="DQ51" s="1022"/>
      <c r="DR51" s="1022"/>
      <c r="DS51" s="1022"/>
      <c r="DT51" s="1022"/>
      <c r="DU51" s="1022"/>
      <c r="DV51" s="1022"/>
      <c r="DW51" s="1022"/>
      <c r="DX51" s="1022"/>
      <c r="DY51" s="1022"/>
      <c r="DZ51" s="1147"/>
    </row>
    <row r="52" spans="2:153" ht="9.75" customHeight="1">
      <c r="B52" s="1146"/>
      <c r="C52" s="1021"/>
      <c r="D52" s="1021"/>
      <c r="E52" s="1021"/>
      <c r="F52" s="1021"/>
      <c r="G52" s="1021"/>
      <c r="H52" s="1021"/>
      <c r="I52" s="1021"/>
      <c r="J52" s="1021"/>
      <c r="K52" s="1021"/>
      <c r="L52" s="1021"/>
      <c r="M52" s="1021"/>
      <c r="N52" s="1021"/>
      <c r="O52" s="1021"/>
      <c r="P52" s="1021"/>
      <c r="Q52" s="1021"/>
      <c r="R52" s="1021"/>
      <c r="S52" s="1021"/>
      <c r="T52" s="1021"/>
      <c r="U52" s="1021"/>
      <c r="V52" s="1021"/>
      <c r="W52" s="1021"/>
      <c r="X52" s="1021"/>
      <c r="Y52" s="1021"/>
      <c r="Z52" s="1021"/>
      <c r="AA52" s="1021"/>
      <c r="AB52" s="1021"/>
      <c r="AC52" s="1021"/>
      <c r="AD52" s="1021"/>
      <c r="AE52" s="1021"/>
      <c r="AF52" s="1021"/>
      <c r="AG52" s="1021"/>
      <c r="AH52" s="1021"/>
      <c r="AI52" s="1021"/>
      <c r="AJ52" s="1021"/>
      <c r="AK52" s="1021"/>
      <c r="AL52" s="1021"/>
      <c r="AM52" s="1021"/>
      <c r="AN52" s="1021"/>
      <c r="AO52" s="1021"/>
      <c r="AP52" s="1021"/>
      <c r="AQ52" s="1021"/>
      <c r="AR52" s="1021"/>
      <c r="AS52" s="1021"/>
      <c r="AT52" s="1021"/>
      <c r="AU52" s="1021"/>
      <c r="AV52" s="1021"/>
      <c r="AW52" s="1021"/>
      <c r="AX52" s="1021"/>
      <c r="AY52" s="1021"/>
      <c r="AZ52" s="1021"/>
      <c r="BA52" s="1021"/>
      <c r="BB52" s="1021"/>
      <c r="BC52" s="1021"/>
      <c r="BD52" s="1021"/>
      <c r="BE52" s="1021"/>
      <c r="BF52" s="1021"/>
      <c r="BG52" s="1021"/>
      <c r="BH52" s="1021"/>
      <c r="BI52" s="1021"/>
      <c r="BJ52" s="1069"/>
      <c r="BK52" s="1084"/>
      <c r="BL52" s="1084"/>
      <c r="BM52" s="1084"/>
      <c r="BN52" s="1084"/>
      <c r="BO52" s="1084"/>
      <c r="BP52" s="1084"/>
      <c r="BQ52" s="1084"/>
      <c r="BR52" s="1084"/>
      <c r="BS52" s="1084"/>
      <c r="BT52" s="1084"/>
      <c r="BU52" s="1084"/>
      <c r="BV52" s="1084"/>
      <c r="BW52" s="1084"/>
      <c r="BX52" s="1084"/>
      <c r="BY52" s="1084"/>
      <c r="BZ52" s="1084"/>
      <c r="CA52" s="1084"/>
      <c r="CB52" s="1084"/>
      <c r="CC52" s="1084"/>
      <c r="CD52" s="1084"/>
      <c r="CE52" s="1084"/>
      <c r="CF52" s="1084"/>
      <c r="CG52" s="1084"/>
      <c r="CH52" s="1084"/>
      <c r="CI52" s="1084"/>
      <c r="CJ52" s="1084"/>
      <c r="CK52" s="1084"/>
      <c r="CL52" s="1084"/>
      <c r="CM52" s="1084"/>
      <c r="CN52" s="1084"/>
      <c r="CO52" s="1084"/>
      <c r="CP52" s="1084"/>
      <c r="CQ52" s="1084"/>
      <c r="CR52" s="1084"/>
      <c r="CS52" s="1084"/>
      <c r="CT52" s="1084"/>
      <c r="CU52" s="1084"/>
      <c r="CV52" s="1084"/>
      <c r="CW52" s="1084"/>
      <c r="CX52" s="1084"/>
      <c r="CY52" s="1084"/>
      <c r="CZ52" s="1084"/>
      <c r="DA52" s="1084"/>
      <c r="DB52" s="1084"/>
      <c r="DC52" s="1084"/>
      <c r="DD52" s="1084"/>
      <c r="DE52" s="1084"/>
      <c r="DF52" s="1084"/>
      <c r="DG52" s="1084"/>
      <c r="DH52" s="1084"/>
      <c r="DI52" s="1084"/>
      <c r="DJ52" s="1084"/>
      <c r="DK52" s="1084"/>
      <c r="DL52" s="1084"/>
      <c r="DM52" s="1084"/>
      <c r="DN52" s="1084"/>
      <c r="DO52" s="1084"/>
      <c r="DP52" s="1084"/>
      <c r="DQ52" s="1084"/>
      <c r="DR52" s="1084"/>
      <c r="DS52" s="1084"/>
      <c r="DT52" s="1084"/>
      <c r="DU52" s="1084"/>
      <c r="DV52" s="1084"/>
      <c r="DW52" s="1084"/>
      <c r="DX52" s="1084"/>
      <c r="DY52" s="1084"/>
      <c r="DZ52" s="1147"/>
    </row>
    <row r="53" spans="2:153" ht="26.25" customHeight="1">
      <c r="B53" s="1349"/>
      <c r="C53" s="1086" t="s">
        <v>339</v>
      </c>
      <c r="D53" s="1086"/>
      <c r="E53" s="1086"/>
      <c r="F53" s="1086"/>
      <c r="G53" s="1086"/>
      <c r="H53" s="1086"/>
      <c r="I53" s="1086"/>
      <c r="J53" s="1086"/>
      <c r="K53" s="1086"/>
      <c r="L53" s="1086"/>
      <c r="M53" s="1086"/>
      <c r="N53" s="1086"/>
      <c r="O53" s="1086"/>
      <c r="P53" s="1086"/>
      <c r="Q53" s="1086"/>
      <c r="R53" s="1087"/>
      <c r="S53" s="1087"/>
      <c r="T53" s="1087"/>
      <c r="U53" s="1087"/>
      <c r="V53" s="1087"/>
      <c r="W53" s="1087"/>
      <c r="X53" s="1087"/>
      <c r="Y53" s="1087"/>
      <c r="Z53" s="1087"/>
      <c r="AA53" s="1087"/>
      <c r="AB53" s="1087"/>
      <c r="AC53" s="1087"/>
      <c r="AD53" s="1087"/>
      <c r="AE53" s="1087"/>
      <c r="AF53" s="1087"/>
      <c r="AG53" s="1087"/>
      <c r="AH53" s="1087"/>
      <c r="AI53" s="1087"/>
      <c r="AJ53" s="1087"/>
      <c r="AK53" s="1087"/>
      <c r="AL53" s="1087"/>
      <c r="AM53" s="1087"/>
      <c r="AN53" s="1087"/>
      <c r="AO53" s="1087"/>
      <c r="AP53" s="1087"/>
      <c r="AQ53" s="1087"/>
      <c r="AR53" s="1087"/>
      <c r="AS53" s="1087"/>
      <c r="AT53" s="1087"/>
      <c r="AU53" s="1087"/>
      <c r="AV53" s="1087"/>
      <c r="AW53" s="1087"/>
      <c r="AX53" s="1087"/>
      <c r="AY53" s="1087"/>
      <c r="AZ53" s="1087"/>
      <c r="BA53" s="1087"/>
      <c r="BB53" s="1087"/>
      <c r="BC53" s="1087"/>
      <c r="BD53" s="1087"/>
      <c r="BE53" s="1087"/>
      <c r="BF53" s="1087"/>
      <c r="BG53" s="1087"/>
      <c r="BH53" s="1087"/>
      <c r="BI53" s="1087"/>
      <c r="BJ53" s="1087"/>
      <c r="BK53" s="1087"/>
      <c r="BL53" s="1087"/>
      <c r="BM53" s="1087"/>
      <c r="BN53" s="1087"/>
      <c r="BO53" s="1087"/>
      <c r="BP53" s="1087"/>
      <c r="BQ53" s="1087"/>
      <c r="BR53" s="1087"/>
      <c r="BS53" s="1087"/>
      <c r="BT53" s="1087"/>
      <c r="BU53" s="1087"/>
      <c r="BV53" s="1087"/>
      <c r="BW53" s="1087"/>
      <c r="BX53" s="1087"/>
      <c r="BY53" s="1087"/>
      <c r="BZ53" s="1087"/>
      <c r="CA53" s="1087"/>
      <c r="CB53" s="1087"/>
      <c r="CC53" s="1087"/>
      <c r="CD53" s="1087"/>
      <c r="CE53" s="1087"/>
      <c r="CF53" s="1087"/>
      <c r="CG53" s="1087"/>
      <c r="CH53" s="1087"/>
      <c r="CI53" s="1087"/>
      <c r="CJ53" s="1087"/>
      <c r="CK53" s="1087"/>
      <c r="CL53" s="1087"/>
      <c r="CM53" s="1087"/>
      <c r="CN53" s="1087"/>
      <c r="CO53" s="1087"/>
      <c r="CP53" s="1087"/>
      <c r="CQ53" s="1087"/>
      <c r="CR53" s="1087"/>
      <c r="CS53" s="1087"/>
      <c r="CT53" s="1087"/>
      <c r="CU53" s="1087"/>
      <c r="CV53" s="1087"/>
      <c r="CW53" s="1087"/>
      <c r="CX53" s="1087"/>
      <c r="CY53" s="1087"/>
      <c r="CZ53" s="1087"/>
      <c r="DA53" s="1087"/>
      <c r="DB53" s="1087"/>
      <c r="DC53" s="1087"/>
      <c r="DD53" s="1087"/>
      <c r="DE53" s="1087"/>
      <c r="DF53" s="1087"/>
      <c r="DG53" s="1087"/>
      <c r="DH53" s="1087"/>
      <c r="DI53" s="1087"/>
      <c r="DJ53" s="1087"/>
      <c r="DK53" s="1087"/>
      <c r="DL53" s="1087"/>
      <c r="DM53" s="1087"/>
      <c r="DN53" s="1087"/>
      <c r="DO53" s="1087"/>
      <c r="DP53" s="1087"/>
      <c r="DQ53" s="1087"/>
      <c r="DR53" s="1087"/>
      <c r="DS53" s="1087"/>
      <c r="DT53" s="1087"/>
      <c r="DU53" s="1087"/>
      <c r="DV53" s="1087"/>
      <c r="DW53" s="1087"/>
      <c r="DX53" s="1087"/>
      <c r="DY53" s="1087"/>
      <c r="DZ53" s="1147"/>
    </row>
    <row r="54" spans="2:153" ht="8.4499999999999993" customHeight="1">
      <c r="B54" s="1146"/>
      <c r="C54" s="1069"/>
      <c r="D54" s="1069"/>
      <c r="E54" s="1069"/>
      <c r="F54" s="1069"/>
      <c r="G54" s="1069"/>
      <c r="H54" s="1069"/>
      <c r="I54" s="1069"/>
      <c r="J54" s="1069"/>
      <c r="K54" s="1069"/>
      <c r="L54" s="1069"/>
      <c r="M54" s="1069"/>
      <c r="N54" s="1069"/>
      <c r="O54" s="1069"/>
      <c r="P54" s="1069"/>
      <c r="Q54" s="1069"/>
      <c r="R54" s="1069"/>
      <c r="S54" s="1069"/>
      <c r="T54" s="1069"/>
      <c r="U54" s="1069"/>
      <c r="V54" s="1069"/>
      <c r="W54" s="1069"/>
      <c r="X54" s="1069"/>
      <c r="Y54" s="1069"/>
      <c r="Z54" s="1069"/>
      <c r="AA54" s="1069"/>
      <c r="AB54" s="1069"/>
      <c r="AC54" s="1069"/>
      <c r="AD54" s="1069"/>
      <c r="AE54" s="1069"/>
      <c r="AF54" s="1069"/>
      <c r="AG54" s="1069"/>
      <c r="AH54" s="1069"/>
      <c r="AI54" s="1069"/>
      <c r="AJ54" s="1069"/>
      <c r="AK54" s="1069"/>
      <c r="AL54" s="1069"/>
      <c r="AM54" s="1069"/>
      <c r="AN54" s="1069"/>
      <c r="AO54" s="1069"/>
      <c r="AP54" s="1069"/>
      <c r="AQ54" s="1069"/>
      <c r="AR54" s="1069"/>
      <c r="AS54" s="1069"/>
      <c r="AT54" s="1069"/>
      <c r="AU54" s="1069"/>
      <c r="AV54" s="1069"/>
      <c r="AW54" s="1069"/>
      <c r="AX54" s="1069"/>
      <c r="AY54" s="1069"/>
      <c r="AZ54" s="1069"/>
      <c r="BA54" s="1069"/>
      <c r="BB54" s="1069"/>
      <c r="BC54" s="1069"/>
      <c r="BD54" s="1069"/>
      <c r="BE54" s="1069"/>
      <c r="BF54" s="1069"/>
      <c r="BG54" s="1069"/>
      <c r="BH54" s="1069"/>
      <c r="BI54" s="1069"/>
      <c r="BJ54" s="1069"/>
      <c r="BK54" s="1069"/>
      <c r="BL54" s="1069"/>
      <c r="BM54" s="1069"/>
      <c r="BN54" s="1069"/>
      <c r="BO54" s="1069"/>
      <c r="BP54" s="1069"/>
      <c r="BQ54" s="1069"/>
      <c r="BR54" s="1069"/>
      <c r="BS54" s="1069"/>
      <c r="BT54" s="1069"/>
      <c r="BU54" s="1069"/>
      <c r="BV54" s="1069"/>
      <c r="BW54" s="1069"/>
      <c r="BX54" s="1069"/>
      <c r="BY54" s="1069"/>
      <c r="BZ54" s="1069"/>
      <c r="CA54" s="1069"/>
      <c r="CB54" s="1069"/>
      <c r="CC54" s="1069"/>
      <c r="CD54" s="1069"/>
      <c r="CE54" s="1069"/>
      <c r="CF54" s="1069"/>
      <c r="CG54" s="1069"/>
      <c r="CH54" s="1069"/>
      <c r="CI54" s="1069"/>
      <c r="CJ54" s="1069"/>
      <c r="CK54" s="1069"/>
      <c r="CL54" s="1069"/>
      <c r="CM54" s="1069"/>
      <c r="CN54" s="1069"/>
      <c r="CO54" s="1069"/>
      <c r="CP54" s="1069"/>
      <c r="CQ54" s="1069"/>
      <c r="CR54" s="1069"/>
      <c r="CS54" s="1069"/>
      <c r="CT54" s="1069"/>
      <c r="CU54" s="1069"/>
      <c r="CV54" s="1069"/>
      <c r="CW54" s="1069"/>
      <c r="CX54" s="1069"/>
      <c r="CY54" s="1069"/>
      <c r="CZ54" s="1069"/>
      <c r="DA54" s="1069"/>
      <c r="DB54" s="1069"/>
      <c r="DC54" s="1069"/>
      <c r="DD54" s="1069"/>
      <c r="DE54" s="1069"/>
      <c r="DF54" s="1069"/>
      <c r="DG54" s="1069"/>
      <c r="DH54" s="1069"/>
      <c r="DI54" s="1069"/>
      <c r="DJ54" s="1069"/>
      <c r="DK54" s="1069"/>
      <c r="DL54" s="1069"/>
      <c r="DM54" s="1069"/>
      <c r="DN54" s="1069"/>
      <c r="DO54" s="1069"/>
      <c r="DP54" s="1069"/>
      <c r="DQ54" s="1069"/>
      <c r="DR54" s="1069"/>
      <c r="DS54" s="1069"/>
      <c r="DT54" s="1069"/>
      <c r="DU54" s="1069"/>
      <c r="DV54" s="1069"/>
      <c r="DW54" s="1069"/>
      <c r="DX54" s="1069"/>
      <c r="DY54" s="1069"/>
      <c r="DZ54" s="1147"/>
    </row>
    <row r="55" spans="2:153" ht="18" customHeight="1">
      <c r="B55" s="1146"/>
      <c r="C55" s="1140" t="s">
        <v>233</v>
      </c>
      <c r="D55" s="1141"/>
      <c r="E55" s="1141"/>
      <c r="F55" s="1142"/>
      <c r="G55" s="1142"/>
      <c r="H55" s="1142"/>
      <c r="I55" s="1142"/>
      <c r="J55" s="1142"/>
      <c r="K55" s="1142"/>
      <c r="L55" s="1142"/>
      <c r="M55" s="1142"/>
      <c r="N55" s="1142"/>
      <c r="O55" s="1142"/>
      <c r="P55" s="1142"/>
      <c r="Q55" s="1142"/>
      <c r="R55" s="1142"/>
      <c r="S55" s="1142"/>
      <c r="T55" s="1142"/>
      <c r="U55" s="1142"/>
      <c r="V55" s="1142"/>
      <c r="W55" s="1142"/>
      <c r="X55" s="1142"/>
      <c r="Y55" s="1142"/>
      <c r="Z55" s="1142"/>
      <c r="AA55" s="1142"/>
      <c r="AB55" s="1142"/>
      <c r="AC55" s="1142"/>
      <c r="AD55" s="1142"/>
      <c r="AE55" s="1142"/>
      <c r="AF55" s="1142"/>
      <c r="AG55" s="1142"/>
      <c r="AH55" s="1142"/>
      <c r="AI55" s="1142"/>
      <c r="AJ55" s="1142"/>
      <c r="AK55" s="1142"/>
      <c r="AL55" s="1142"/>
      <c r="AM55" s="1143" t="s">
        <v>243</v>
      </c>
      <c r="AN55" s="1142"/>
      <c r="AO55" s="1142"/>
      <c r="AP55" s="1142"/>
      <c r="AQ55" s="1142"/>
      <c r="AR55" s="1142"/>
      <c r="AS55" s="1142"/>
      <c r="AT55" s="1142"/>
      <c r="AU55" s="1142"/>
      <c r="AV55" s="1142"/>
      <c r="AW55" s="1142"/>
      <c r="AX55" s="1142"/>
      <c r="AY55" s="2292"/>
      <c r="AZ55" s="2293"/>
      <c r="BA55" s="2293"/>
      <c r="BB55" s="2293"/>
      <c r="BC55" s="2293"/>
      <c r="BD55" s="2293"/>
      <c r="BE55" s="2293"/>
      <c r="BF55" s="2294"/>
      <c r="BG55" s="1143" t="s">
        <v>240</v>
      </c>
      <c r="BH55" s="1142"/>
      <c r="BI55" s="1142"/>
      <c r="BJ55" s="1142"/>
      <c r="BK55" s="1142"/>
      <c r="BL55" s="1142"/>
      <c r="BM55" s="1142"/>
      <c r="BN55" s="1142"/>
      <c r="BO55" s="1142"/>
      <c r="BP55" s="1142"/>
      <c r="BQ55" s="1142"/>
      <c r="BR55" s="1142"/>
      <c r="BS55" s="1142"/>
      <c r="BT55" s="1142"/>
      <c r="BU55" s="1142"/>
      <c r="BV55" s="2295"/>
      <c r="BW55" s="2296"/>
      <c r="BX55" s="2296"/>
      <c r="BY55" s="2296"/>
      <c r="BZ55" s="2296"/>
      <c r="CA55" s="2296"/>
      <c r="CB55" s="2296"/>
      <c r="CC55" s="2296"/>
      <c r="CD55" s="2296"/>
      <c r="CE55" s="2296"/>
      <c r="CF55" s="2296"/>
      <c r="CG55" s="2296"/>
      <c r="CH55" s="2296"/>
      <c r="CI55" s="2296"/>
      <c r="CJ55" s="2296"/>
      <c r="CK55" s="2297"/>
      <c r="CL55" s="1143" t="s">
        <v>232</v>
      </c>
      <c r="CM55" s="1142"/>
      <c r="CN55" s="1142"/>
      <c r="CO55" s="1142"/>
      <c r="CP55" s="2298"/>
      <c r="CQ55" s="2299"/>
      <c r="CR55" s="2299"/>
      <c r="CS55" s="2299"/>
      <c r="CT55" s="2299"/>
      <c r="CU55" s="2300"/>
      <c r="CV55" s="1144"/>
      <c r="CW55" s="1143" t="s">
        <v>235</v>
      </c>
      <c r="CX55" s="1142"/>
      <c r="CY55" s="1142"/>
      <c r="CZ55" s="1142"/>
      <c r="DA55" s="1142"/>
      <c r="DB55" s="1142"/>
      <c r="DC55" s="1142"/>
      <c r="DD55" s="1142"/>
      <c r="DE55" s="1142"/>
      <c r="DF55" s="1142"/>
      <c r="DG55" s="1142"/>
      <c r="DH55" s="1142"/>
      <c r="DI55" s="1142"/>
      <c r="DJ55" s="2298"/>
      <c r="DK55" s="2299"/>
      <c r="DL55" s="2299"/>
      <c r="DM55" s="2299"/>
      <c r="DN55" s="2299"/>
      <c r="DO55" s="2299"/>
      <c r="DP55" s="2299"/>
      <c r="DQ55" s="2299"/>
      <c r="DR55" s="2299"/>
      <c r="DS55" s="2299"/>
      <c r="DT55" s="2300"/>
      <c r="DU55" s="1142"/>
      <c r="DV55" s="1142"/>
      <c r="DW55" s="1142"/>
      <c r="DX55" s="1142"/>
      <c r="DY55" s="1145"/>
      <c r="DZ55" s="1147"/>
      <c r="ER55" s="1067">
        <v>1000</v>
      </c>
    </row>
    <row r="56" spans="2:153" ht="4.9000000000000004" customHeight="1">
      <c r="B56" s="1146"/>
      <c r="C56" s="1146"/>
      <c r="D56" s="1069"/>
      <c r="E56" s="1069"/>
      <c r="F56" s="1069"/>
      <c r="G56" s="1069"/>
      <c r="H56" s="1069"/>
      <c r="I56" s="1069"/>
      <c r="J56" s="1069"/>
      <c r="K56" s="1069"/>
      <c r="L56" s="1069"/>
      <c r="M56" s="1069"/>
      <c r="N56" s="1069"/>
      <c r="O56" s="1069"/>
      <c r="P56" s="1069"/>
      <c r="Q56" s="1069"/>
      <c r="R56" s="1069"/>
      <c r="S56" s="1069"/>
      <c r="T56" s="1069"/>
      <c r="U56" s="1069"/>
      <c r="V56" s="1069"/>
      <c r="W56" s="1069"/>
      <c r="X56" s="1069"/>
      <c r="Y56" s="1069"/>
      <c r="Z56" s="1069"/>
      <c r="AA56" s="1069"/>
      <c r="AB56" s="1069"/>
      <c r="AC56" s="1069"/>
      <c r="AD56" s="1069"/>
      <c r="AE56" s="1069"/>
      <c r="AF56" s="1069"/>
      <c r="AG56" s="1069"/>
      <c r="AH56" s="1069"/>
      <c r="AI56" s="1069"/>
      <c r="AJ56" s="1069"/>
      <c r="AK56" s="1069"/>
      <c r="AL56" s="1069"/>
      <c r="AM56" s="1069"/>
      <c r="AN56" s="1069"/>
      <c r="AO56" s="1069"/>
      <c r="AP56" s="1069"/>
      <c r="AQ56" s="1069"/>
      <c r="AR56" s="1069"/>
      <c r="AS56" s="1069"/>
      <c r="AT56" s="1069"/>
      <c r="AU56" s="1069"/>
      <c r="AV56" s="1069"/>
      <c r="AW56" s="1069"/>
      <c r="AX56" s="1069"/>
      <c r="AY56" s="1069"/>
      <c r="AZ56" s="1069"/>
      <c r="BA56" s="1069"/>
      <c r="BB56" s="1069"/>
      <c r="BC56" s="1069"/>
      <c r="BD56" s="1069"/>
      <c r="BE56" s="1069"/>
      <c r="BF56" s="1069"/>
      <c r="BG56" s="1069"/>
      <c r="BH56" s="1069"/>
      <c r="BI56" s="1069"/>
      <c r="BJ56" s="1069"/>
      <c r="BK56" s="1069"/>
      <c r="BL56" s="1069"/>
      <c r="BM56" s="1069"/>
      <c r="BN56" s="1069"/>
      <c r="BO56" s="1069"/>
      <c r="BP56" s="1069"/>
      <c r="BQ56" s="1069"/>
      <c r="BR56" s="1069"/>
      <c r="BS56" s="1069"/>
      <c r="BT56" s="1069"/>
      <c r="BU56" s="1069"/>
      <c r="BV56" s="1069"/>
      <c r="BW56" s="1069"/>
      <c r="BX56" s="1069"/>
      <c r="BY56" s="1069"/>
      <c r="BZ56" s="1069"/>
      <c r="CA56" s="1069"/>
      <c r="CB56" s="1069"/>
      <c r="CC56" s="1069"/>
      <c r="CD56" s="1069"/>
      <c r="CE56" s="1069"/>
      <c r="CF56" s="1069"/>
      <c r="CG56" s="1069"/>
      <c r="CH56" s="1069"/>
      <c r="CI56" s="1069"/>
      <c r="CJ56" s="1069"/>
      <c r="CK56" s="1069"/>
      <c r="CL56" s="1069"/>
      <c r="CM56" s="1069"/>
      <c r="CN56" s="1069"/>
      <c r="CO56" s="1069"/>
      <c r="CP56" s="1069"/>
      <c r="CQ56" s="1069"/>
      <c r="CR56" s="1069"/>
      <c r="CS56" s="1069"/>
      <c r="CT56" s="1069"/>
      <c r="CU56" s="1069"/>
      <c r="CV56" s="1069"/>
      <c r="CW56" s="1069"/>
      <c r="CX56" s="1069"/>
      <c r="CY56" s="1069"/>
      <c r="CZ56" s="1069"/>
      <c r="DA56" s="1069"/>
      <c r="DB56" s="1069"/>
      <c r="DC56" s="1069"/>
      <c r="DD56" s="1069"/>
      <c r="DE56" s="1069"/>
      <c r="DF56" s="1069"/>
      <c r="DG56" s="1069"/>
      <c r="DH56" s="1069"/>
      <c r="DI56" s="1069"/>
      <c r="DJ56" s="1069"/>
      <c r="DK56" s="1069"/>
      <c r="DL56" s="1069"/>
      <c r="DM56" s="1069"/>
      <c r="DN56" s="1069"/>
      <c r="DO56" s="1069"/>
      <c r="DP56" s="1069"/>
      <c r="DQ56" s="1069"/>
      <c r="DR56" s="1069"/>
      <c r="DS56" s="1069"/>
      <c r="DT56" s="1069"/>
      <c r="DU56" s="1069"/>
      <c r="DV56" s="1069"/>
      <c r="DW56" s="1069"/>
      <c r="DX56" s="1069"/>
      <c r="DY56" s="1147"/>
      <c r="DZ56" s="1147"/>
    </row>
    <row r="57" spans="2:153" ht="21.75" customHeight="1">
      <c r="B57" s="1146"/>
      <c r="C57" s="1148" t="s">
        <v>236</v>
      </c>
      <c r="D57" s="1069"/>
      <c r="E57" s="1069"/>
      <c r="F57" s="1069"/>
      <c r="G57" s="1069"/>
      <c r="H57" s="1069"/>
      <c r="I57" s="1069"/>
      <c r="J57" s="1069"/>
      <c r="K57" s="1069"/>
      <c r="L57" s="1069"/>
      <c r="M57" s="1069"/>
      <c r="N57" s="1069"/>
      <c r="O57" s="2243"/>
      <c r="P57" s="2244"/>
      <c r="Q57" s="2244"/>
      <c r="R57" s="2244"/>
      <c r="S57" s="2245"/>
      <c r="T57" s="2321" t="s">
        <v>242</v>
      </c>
      <c r="U57" s="2321"/>
      <c r="V57" s="1094"/>
      <c r="W57" s="1069"/>
      <c r="X57" s="1021" t="s">
        <v>241</v>
      </c>
      <c r="Y57" s="1069"/>
      <c r="Z57" s="1069"/>
      <c r="AA57" s="1069"/>
      <c r="AB57" s="1069"/>
      <c r="AC57" s="1069"/>
      <c r="AD57" s="1069"/>
      <c r="AE57" s="1069"/>
      <c r="AF57" s="1069"/>
      <c r="AG57" s="1069"/>
      <c r="AH57" s="1069"/>
      <c r="AI57" s="1069"/>
      <c r="AJ57" s="2322"/>
      <c r="AK57" s="2323"/>
      <c r="AL57" s="2323"/>
      <c r="AM57" s="2323"/>
      <c r="AN57" s="2323"/>
      <c r="AO57" s="2324"/>
      <c r="AP57" s="1095"/>
      <c r="AQ57" s="1070" t="s">
        <v>96</v>
      </c>
      <c r="AR57" s="1070"/>
      <c r="AS57" s="1069"/>
      <c r="AT57" s="1069"/>
      <c r="AU57" s="1021" t="s">
        <v>234</v>
      </c>
      <c r="AV57" s="1069"/>
      <c r="AW57" s="1069"/>
      <c r="AX57" s="1069"/>
      <c r="AY57" s="1069"/>
      <c r="AZ57" s="1069"/>
      <c r="BA57" s="2243"/>
      <c r="BB57" s="2245"/>
      <c r="BC57" s="1069" t="s">
        <v>244</v>
      </c>
      <c r="BD57" s="1069"/>
      <c r="BE57" s="1069"/>
      <c r="BF57" s="1069"/>
      <c r="BG57" s="2243"/>
      <c r="BH57" s="2245"/>
      <c r="BI57" s="1069" t="s">
        <v>242</v>
      </c>
      <c r="BJ57" s="1069"/>
      <c r="BK57" s="1069"/>
      <c r="BL57" s="1069"/>
      <c r="BM57" s="1021" t="s">
        <v>237</v>
      </c>
      <c r="BN57" s="1069"/>
      <c r="BO57" s="1069"/>
      <c r="BP57" s="1069"/>
      <c r="BQ57" s="1069"/>
      <c r="BR57" s="1069"/>
      <c r="BS57" s="1069"/>
      <c r="BT57" s="1069"/>
      <c r="BU57" s="1069"/>
      <c r="BV57" s="2243"/>
      <c r="BW57" s="2244"/>
      <c r="BX57" s="2245"/>
      <c r="BY57" s="1069"/>
      <c r="BZ57" s="1069"/>
      <c r="CA57" s="1069" t="s">
        <v>242</v>
      </c>
      <c r="CB57" s="1069"/>
      <c r="CC57" s="1069"/>
      <c r="CD57" s="1069"/>
      <c r="CE57" s="1070"/>
      <c r="CF57" s="1021" t="s">
        <v>238</v>
      </c>
      <c r="CG57" s="1069"/>
      <c r="CH57" s="1069"/>
      <c r="CI57" s="1083"/>
      <c r="CJ57" s="1069"/>
      <c r="CK57" s="1069"/>
      <c r="CL57" s="1069"/>
      <c r="CM57" s="1069"/>
      <c r="CN57" s="1069"/>
      <c r="CO57" s="1069"/>
      <c r="CP57" s="1069"/>
      <c r="CQ57" s="1069"/>
      <c r="CR57" s="1069"/>
      <c r="CS57" s="1069"/>
      <c r="CT57" s="1069"/>
      <c r="CU57" s="1096"/>
      <c r="CV57" s="1069"/>
      <c r="CW57" s="1069" t="s">
        <v>242</v>
      </c>
      <c r="CX57" s="1070"/>
      <c r="CY57" s="1069"/>
      <c r="CZ57" s="1069"/>
      <c r="DA57" s="1021" t="s">
        <v>239</v>
      </c>
      <c r="DB57" s="1069"/>
      <c r="DC57" s="1069"/>
      <c r="DD57" s="1069"/>
      <c r="DE57" s="1069"/>
      <c r="DF57" s="1069"/>
      <c r="DG57" s="1069"/>
      <c r="DH57" s="1069"/>
      <c r="DI57" s="1069"/>
      <c r="DJ57" s="1069"/>
      <c r="DK57" s="1069"/>
      <c r="DL57" s="1069"/>
      <c r="DM57" s="1069"/>
      <c r="DN57" s="1069"/>
      <c r="DO57" s="1069"/>
      <c r="DP57" s="1069"/>
      <c r="DQ57" s="2243"/>
      <c r="DR57" s="2244"/>
      <c r="DS57" s="2245"/>
      <c r="DT57" s="1069" t="s">
        <v>242</v>
      </c>
      <c r="DU57" s="1069"/>
      <c r="DV57" s="1069"/>
      <c r="DW57" s="1069"/>
      <c r="DX57" s="1069"/>
      <c r="DY57" s="1147"/>
      <c r="DZ57" s="1147"/>
    </row>
    <row r="58" spans="2:153" ht="9.6" customHeight="1">
      <c r="B58" s="1146"/>
      <c r="C58" s="1149"/>
      <c r="D58" s="1150"/>
      <c r="E58" s="1150"/>
      <c r="F58" s="1150"/>
      <c r="G58" s="1150"/>
      <c r="H58" s="1150"/>
      <c r="I58" s="1150"/>
      <c r="J58" s="1150"/>
      <c r="K58" s="1150"/>
      <c r="L58" s="1150"/>
      <c r="M58" s="1150"/>
      <c r="N58" s="1150"/>
      <c r="O58" s="1150"/>
      <c r="P58" s="1150"/>
      <c r="Q58" s="1150"/>
      <c r="R58" s="1150"/>
      <c r="S58" s="1150"/>
      <c r="T58" s="1150"/>
      <c r="U58" s="1150"/>
      <c r="V58" s="1150"/>
      <c r="W58" s="1150"/>
      <c r="X58" s="1150"/>
      <c r="Y58" s="1150"/>
      <c r="Z58" s="1150"/>
      <c r="AA58" s="1150"/>
      <c r="AB58" s="1150"/>
      <c r="AC58" s="1150"/>
      <c r="AD58" s="1150"/>
      <c r="AE58" s="1150"/>
      <c r="AF58" s="1150"/>
      <c r="AG58" s="1150"/>
      <c r="AH58" s="1150"/>
      <c r="AI58" s="1150"/>
      <c r="AJ58" s="1150"/>
      <c r="AK58" s="1150"/>
      <c r="AL58" s="1150"/>
      <c r="AM58" s="1150"/>
      <c r="AN58" s="1150"/>
      <c r="AO58" s="1150"/>
      <c r="AP58" s="1150"/>
      <c r="AQ58" s="1150"/>
      <c r="AR58" s="1150"/>
      <c r="AS58" s="1150"/>
      <c r="AT58" s="1150"/>
      <c r="AU58" s="1150"/>
      <c r="AV58" s="1150"/>
      <c r="AW58" s="1150"/>
      <c r="AX58" s="1150"/>
      <c r="AY58" s="1150"/>
      <c r="AZ58" s="1150"/>
      <c r="BA58" s="1150"/>
      <c r="BB58" s="1150"/>
      <c r="BC58" s="1150"/>
      <c r="BD58" s="1150"/>
      <c r="BE58" s="1150"/>
      <c r="BF58" s="1150"/>
      <c r="BG58" s="1150"/>
      <c r="BH58" s="1150"/>
      <c r="BI58" s="1150"/>
      <c r="BJ58" s="1150"/>
      <c r="BK58" s="1150"/>
      <c r="BL58" s="1150"/>
      <c r="BM58" s="1150"/>
      <c r="BN58" s="1150"/>
      <c r="BO58" s="1150"/>
      <c r="BP58" s="1150"/>
      <c r="BQ58" s="1150"/>
      <c r="BR58" s="1150"/>
      <c r="BS58" s="1150"/>
      <c r="BT58" s="1150"/>
      <c r="BU58" s="1150"/>
      <c r="BV58" s="1150"/>
      <c r="BW58" s="1150"/>
      <c r="BX58" s="1150"/>
      <c r="BY58" s="1150"/>
      <c r="BZ58" s="1150"/>
      <c r="CA58" s="1150"/>
      <c r="CB58" s="1150"/>
      <c r="CC58" s="1150"/>
      <c r="CD58" s="1150"/>
      <c r="CE58" s="1150"/>
      <c r="CF58" s="1150"/>
      <c r="CG58" s="1150"/>
      <c r="CH58" s="1150"/>
      <c r="CI58" s="1150"/>
      <c r="CJ58" s="1150"/>
      <c r="CK58" s="1150"/>
      <c r="CL58" s="1150"/>
      <c r="CM58" s="1150"/>
      <c r="CN58" s="1150"/>
      <c r="CO58" s="1150"/>
      <c r="CP58" s="1150"/>
      <c r="CQ58" s="1150"/>
      <c r="CR58" s="1150"/>
      <c r="CS58" s="1150"/>
      <c r="CT58" s="1150"/>
      <c r="CU58" s="1150"/>
      <c r="CV58" s="1150"/>
      <c r="CW58" s="1150"/>
      <c r="CX58" s="1150"/>
      <c r="CY58" s="1150"/>
      <c r="CZ58" s="1150"/>
      <c r="DA58" s="1150"/>
      <c r="DB58" s="1150"/>
      <c r="DC58" s="1150"/>
      <c r="DD58" s="1150"/>
      <c r="DE58" s="1150"/>
      <c r="DF58" s="1150"/>
      <c r="DG58" s="1150"/>
      <c r="DH58" s="1150"/>
      <c r="DI58" s="1150"/>
      <c r="DJ58" s="1150"/>
      <c r="DK58" s="1150"/>
      <c r="DL58" s="1150"/>
      <c r="DM58" s="1150"/>
      <c r="DN58" s="1150"/>
      <c r="DO58" s="1150"/>
      <c r="DP58" s="1150"/>
      <c r="DQ58" s="1150"/>
      <c r="DR58" s="1150"/>
      <c r="DS58" s="1150"/>
      <c r="DT58" s="1150"/>
      <c r="DU58" s="1150"/>
      <c r="DV58" s="1150"/>
      <c r="DW58" s="1150"/>
      <c r="DX58" s="1150"/>
      <c r="DY58" s="1151"/>
      <c r="DZ58" s="1147"/>
    </row>
    <row r="59" spans="2:153" ht="7.9" customHeight="1">
      <c r="B59" s="1146"/>
      <c r="C59" s="1152"/>
      <c r="D59" s="1153"/>
      <c r="E59" s="1153"/>
      <c r="F59" s="1153"/>
      <c r="G59" s="1142"/>
      <c r="H59" s="1142"/>
      <c r="I59" s="1142"/>
      <c r="J59" s="1142"/>
      <c r="K59" s="1142"/>
      <c r="L59" s="1142"/>
      <c r="M59" s="1142"/>
      <c r="N59" s="1142"/>
      <c r="O59" s="1142"/>
      <c r="P59" s="1142"/>
      <c r="Q59" s="1142"/>
      <c r="R59" s="1142"/>
      <c r="S59" s="1142"/>
      <c r="T59" s="1142"/>
      <c r="U59" s="1142"/>
      <c r="V59" s="1153"/>
      <c r="W59" s="1153"/>
      <c r="X59" s="1153"/>
      <c r="Y59" s="1153"/>
      <c r="Z59" s="1153"/>
      <c r="AA59" s="1153"/>
      <c r="AB59" s="1153"/>
      <c r="AC59" s="1153"/>
      <c r="AD59" s="1153"/>
      <c r="AE59" s="1153"/>
      <c r="AF59" s="1153"/>
      <c r="AG59" s="1142"/>
      <c r="AH59" s="1142"/>
      <c r="AI59" s="1142"/>
      <c r="AJ59" s="1153"/>
      <c r="AK59" s="1142"/>
      <c r="AL59" s="1142"/>
      <c r="AM59" s="1142"/>
      <c r="AN59" s="1153"/>
      <c r="AO59" s="1153"/>
      <c r="AP59" s="1153"/>
      <c r="AQ59" s="1142"/>
      <c r="AR59" s="1153"/>
      <c r="AS59" s="1142"/>
      <c r="AT59" s="1142"/>
      <c r="AU59" s="1142"/>
      <c r="AV59" s="1142"/>
      <c r="AW59" s="1142"/>
      <c r="AX59" s="1142"/>
      <c r="AY59" s="1142"/>
      <c r="AZ59" s="1142"/>
      <c r="BA59" s="1142"/>
      <c r="BB59" s="1142"/>
      <c r="BC59" s="1142"/>
      <c r="BD59" s="1142"/>
      <c r="BE59" s="1142"/>
      <c r="BF59" s="1153"/>
      <c r="BG59" s="1142"/>
      <c r="BH59" s="1142"/>
      <c r="BI59" s="1142"/>
      <c r="BJ59" s="1142"/>
      <c r="BK59" s="1142"/>
      <c r="BL59" s="1142"/>
      <c r="BM59" s="1142"/>
      <c r="BN59" s="1142"/>
      <c r="BO59" s="1142"/>
      <c r="BP59" s="1142"/>
      <c r="BQ59" s="1142"/>
      <c r="BR59" s="1142"/>
      <c r="BS59" s="1142"/>
      <c r="BT59" s="1142"/>
      <c r="BU59" s="1142"/>
      <c r="BV59" s="1142"/>
      <c r="BW59" s="1153"/>
      <c r="BX59" s="1142"/>
      <c r="BY59" s="1142"/>
      <c r="BZ59" s="1142"/>
      <c r="CA59" s="1142"/>
      <c r="CB59" s="1142"/>
      <c r="CC59" s="1142"/>
      <c r="CD59" s="1142"/>
      <c r="CE59" s="1142"/>
      <c r="CF59" s="1142"/>
      <c r="CG59" s="1142"/>
      <c r="CH59" s="1142"/>
      <c r="CI59" s="1142"/>
      <c r="CJ59" s="1142"/>
      <c r="CK59" s="1142"/>
      <c r="CL59" s="1153"/>
      <c r="CM59" s="1142"/>
      <c r="CN59" s="1153"/>
      <c r="CO59" s="1142"/>
      <c r="CP59" s="1142"/>
      <c r="CQ59" s="1142"/>
      <c r="CR59" s="1142"/>
      <c r="CS59" s="1142"/>
      <c r="CT59" s="1142"/>
      <c r="CU59" s="1142"/>
      <c r="CV59" s="1142"/>
      <c r="CW59" s="1142"/>
      <c r="CX59" s="1142"/>
      <c r="CY59" s="1142"/>
      <c r="CZ59" s="1142"/>
      <c r="DA59" s="1142"/>
      <c r="DB59" s="1142"/>
      <c r="DC59" s="1153"/>
      <c r="DD59" s="1142"/>
      <c r="DE59" s="1142"/>
      <c r="DF59" s="1142"/>
      <c r="DG59" s="1142"/>
      <c r="DH59" s="1142"/>
      <c r="DI59" s="1153"/>
      <c r="DJ59" s="1142"/>
      <c r="DK59" s="1142"/>
      <c r="DL59" s="1142"/>
      <c r="DM59" s="1142"/>
      <c r="DN59" s="1142"/>
      <c r="DO59" s="1142"/>
      <c r="DP59" s="1142"/>
      <c r="DQ59" s="1142"/>
      <c r="DR59" s="1142"/>
      <c r="DS59" s="1142"/>
      <c r="DT59" s="1142"/>
      <c r="DU59" s="1153"/>
      <c r="DV59" s="1142"/>
      <c r="DW59" s="1142"/>
      <c r="DX59" s="1142"/>
      <c r="DY59" s="1145"/>
      <c r="DZ59" s="1147"/>
    </row>
    <row r="60" spans="2:153" ht="12.75" customHeight="1">
      <c r="B60" s="1146"/>
      <c r="C60" s="1148" t="s">
        <v>879</v>
      </c>
      <c r="D60" s="1083"/>
      <c r="E60" s="1081"/>
      <c r="F60" s="1081"/>
      <c r="G60" s="1069"/>
      <c r="H60" s="1069"/>
      <c r="I60" s="1069"/>
      <c r="J60" s="1069"/>
      <c r="K60" s="1069"/>
      <c r="L60" s="1069"/>
      <c r="M60" s="1069"/>
      <c r="N60" s="1069"/>
      <c r="O60" s="1069"/>
      <c r="P60" s="1069"/>
      <c r="Q60" s="1069"/>
      <c r="R60" s="1069"/>
      <c r="S60" s="1069"/>
      <c r="T60" s="1069"/>
      <c r="U60" s="1069"/>
      <c r="V60" s="1081"/>
      <c r="W60" s="1081"/>
      <c r="X60" s="1081"/>
      <c r="Y60" s="1081"/>
      <c r="Z60" s="1081"/>
      <c r="AA60" s="1081"/>
      <c r="AB60" s="1081"/>
      <c r="AC60" s="1081"/>
      <c r="AD60" s="1081"/>
      <c r="AE60" s="1081"/>
      <c r="AF60" s="1081"/>
      <c r="AG60" s="2243"/>
      <c r="AH60" s="2244"/>
      <c r="AI60" s="2244"/>
      <c r="AJ60" s="2244"/>
      <c r="AK60" s="2244"/>
      <c r="AL60" s="2244"/>
      <c r="AM60" s="2244"/>
      <c r="AN60" s="2244"/>
      <c r="AO60" s="2244"/>
      <c r="AP60" s="2244"/>
      <c r="AQ60" s="2244"/>
      <c r="AR60" s="2244"/>
      <c r="AS60" s="2244"/>
      <c r="AT60" s="2244"/>
      <c r="AU60" s="2244"/>
      <c r="AV60" s="2244"/>
      <c r="AW60" s="2244"/>
      <c r="AX60" s="2244"/>
      <c r="AY60" s="2244"/>
      <c r="AZ60" s="2244"/>
      <c r="BA60" s="2244"/>
      <c r="BB60" s="2244"/>
      <c r="BC60" s="2245"/>
      <c r="BD60" s="1069"/>
      <c r="BE60" s="1069"/>
      <c r="BF60" s="1081"/>
      <c r="BG60" s="1069"/>
      <c r="BH60" s="1069"/>
      <c r="BI60" s="2320"/>
      <c r="BJ60" s="2320"/>
      <c r="BK60" s="2320"/>
      <c r="BL60" s="2320"/>
      <c r="BM60" s="2320"/>
      <c r="BN60" s="2320"/>
      <c r="BO60" s="2320"/>
      <c r="BP60" s="2320"/>
      <c r="BQ60" s="2320"/>
      <c r="BR60" s="2320"/>
      <c r="BS60" s="2320"/>
      <c r="BT60" s="2320"/>
      <c r="BU60" s="2320"/>
      <c r="BV60" s="2320"/>
      <c r="BW60" s="2320"/>
      <c r="BX60" s="2320"/>
      <c r="BY60" s="2320"/>
      <c r="BZ60" s="2320"/>
      <c r="CA60" s="2320"/>
      <c r="CB60" s="2320"/>
      <c r="CC60" s="2320"/>
      <c r="CD60" s="2320"/>
      <c r="CE60" s="2320"/>
      <c r="CF60" s="2320"/>
      <c r="CG60" s="2320"/>
      <c r="CH60" s="2320"/>
      <c r="CI60" s="2320"/>
      <c r="CJ60" s="2320"/>
      <c r="CK60" s="2320"/>
      <c r="CL60" s="2320"/>
      <c r="CM60" s="2320"/>
      <c r="CN60" s="2320"/>
      <c r="CO60" s="2320"/>
      <c r="CP60" s="2320"/>
      <c r="CQ60" s="2320"/>
      <c r="CR60" s="2320"/>
      <c r="CS60" s="2320"/>
      <c r="CT60" s="2320"/>
      <c r="CU60" s="1069"/>
      <c r="CV60" s="1069"/>
      <c r="CW60" s="1069"/>
      <c r="CX60" s="1069"/>
      <c r="CY60" s="1069"/>
      <c r="CZ60" s="1069"/>
      <c r="DA60" s="1069"/>
      <c r="DB60" s="1069"/>
      <c r="DC60" s="1081"/>
      <c r="DD60" s="1069"/>
      <c r="DE60" s="1069"/>
      <c r="DF60" s="1069"/>
      <c r="DG60" s="1069"/>
      <c r="DH60" s="1069"/>
      <c r="DI60" s="1081"/>
      <c r="DJ60" s="1069"/>
      <c r="DK60" s="1069"/>
      <c r="DL60" s="1069"/>
      <c r="DM60" s="1069"/>
      <c r="DN60" s="1069"/>
      <c r="DO60" s="1069"/>
      <c r="DP60" s="1069"/>
      <c r="DQ60" s="1069"/>
      <c r="DR60" s="1069"/>
      <c r="DS60" s="1069"/>
      <c r="DT60" s="1069"/>
      <c r="DU60" s="1081"/>
      <c r="DV60" s="1069"/>
      <c r="DW60" s="1069"/>
      <c r="DX60" s="1069"/>
      <c r="DY60" s="1147"/>
      <c r="DZ60" s="1147"/>
    </row>
    <row r="61" spans="2:153" ht="6.75" customHeight="1">
      <c r="B61" s="1146"/>
      <c r="C61" s="1154"/>
      <c r="D61" s="1155"/>
      <c r="E61" s="1155"/>
      <c r="F61" s="1155"/>
      <c r="G61" s="1150"/>
      <c r="H61" s="1150"/>
      <c r="I61" s="1150"/>
      <c r="J61" s="1150"/>
      <c r="K61" s="1150"/>
      <c r="L61" s="1150"/>
      <c r="M61" s="1150"/>
      <c r="N61" s="1150"/>
      <c r="O61" s="1150"/>
      <c r="P61" s="1150"/>
      <c r="Q61" s="1150"/>
      <c r="R61" s="1150"/>
      <c r="S61" s="1150"/>
      <c r="T61" s="1150"/>
      <c r="U61" s="1150"/>
      <c r="V61" s="1155"/>
      <c r="W61" s="1155"/>
      <c r="X61" s="1155"/>
      <c r="Y61" s="1155"/>
      <c r="Z61" s="1155"/>
      <c r="AA61" s="1155"/>
      <c r="AB61" s="1155"/>
      <c r="AC61" s="1155"/>
      <c r="AD61" s="1155"/>
      <c r="AE61" s="1155"/>
      <c r="AF61" s="1155"/>
      <c r="AG61" s="1150"/>
      <c r="AH61" s="1150"/>
      <c r="AI61" s="1150"/>
      <c r="AJ61" s="1155"/>
      <c r="AK61" s="1150"/>
      <c r="AL61" s="1150"/>
      <c r="AM61" s="1150"/>
      <c r="AN61" s="1155"/>
      <c r="AO61" s="1155"/>
      <c r="AP61" s="1155"/>
      <c r="AQ61" s="1150"/>
      <c r="AR61" s="1150"/>
      <c r="AS61" s="1150"/>
      <c r="AT61" s="1150"/>
      <c r="AU61" s="1150"/>
      <c r="AV61" s="1150"/>
      <c r="AW61" s="1150"/>
      <c r="AX61" s="1150"/>
      <c r="AY61" s="1150"/>
      <c r="AZ61" s="1150"/>
      <c r="BA61" s="1150"/>
      <c r="BB61" s="1150"/>
      <c r="BC61" s="1150"/>
      <c r="BD61" s="1150"/>
      <c r="BE61" s="1150"/>
      <c r="BF61" s="1155"/>
      <c r="BG61" s="1150"/>
      <c r="BH61" s="1150"/>
      <c r="BI61" s="1150"/>
      <c r="BJ61" s="1150"/>
      <c r="BK61" s="1150"/>
      <c r="BL61" s="1150"/>
      <c r="BM61" s="1150"/>
      <c r="BN61" s="1150"/>
      <c r="BO61" s="1150"/>
      <c r="BP61" s="1150"/>
      <c r="BQ61" s="1150"/>
      <c r="BR61" s="1150"/>
      <c r="BS61" s="1150"/>
      <c r="BT61" s="1150"/>
      <c r="BU61" s="1150"/>
      <c r="BV61" s="1150"/>
      <c r="BW61" s="1155"/>
      <c r="BX61" s="1150"/>
      <c r="BY61" s="1150"/>
      <c r="BZ61" s="1150"/>
      <c r="CA61" s="1150"/>
      <c r="CB61" s="1150"/>
      <c r="CC61" s="1150"/>
      <c r="CD61" s="1150"/>
      <c r="CE61" s="1150"/>
      <c r="CF61" s="1150"/>
      <c r="CG61" s="1150"/>
      <c r="CH61" s="1150"/>
      <c r="CI61" s="1150"/>
      <c r="CJ61" s="1150"/>
      <c r="CK61" s="1150"/>
      <c r="CL61" s="1155"/>
      <c r="CM61" s="1150"/>
      <c r="CN61" s="1150"/>
      <c r="CO61" s="1150"/>
      <c r="CP61" s="1150"/>
      <c r="CQ61" s="1150"/>
      <c r="CR61" s="1150"/>
      <c r="CS61" s="1150"/>
      <c r="CT61" s="1150"/>
      <c r="CU61" s="1150"/>
      <c r="CV61" s="1150"/>
      <c r="CW61" s="1150"/>
      <c r="CX61" s="1150"/>
      <c r="CY61" s="1150"/>
      <c r="CZ61" s="1150"/>
      <c r="DA61" s="1150"/>
      <c r="DB61" s="1150"/>
      <c r="DC61" s="1155"/>
      <c r="DD61" s="1150"/>
      <c r="DE61" s="1150"/>
      <c r="DF61" s="1150"/>
      <c r="DG61" s="1150"/>
      <c r="DH61" s="1150"/>
      <c r="DI61" s="1150"/>
      <c r="DJ61" s="1150"/>
      <c r="DK61" s="1150"/>
      <c r="DL61" s="1150"/>
      <c r="DM61" s="1150"/>
      <c r="DN61" s="1150"/>
      <c r="DO61" s="1150"/>
      <c r="DP61" s="1150"/>
      <c r="DQ61" s="1150"/>
      <c r="DR61" s="1150"/>
      <c r="DS61" s="1150"/>
      <c r="DT61" s="1150"/>
      <c r="DU61" s="1155"/>
      <c r="DV61" s="1150"/>
      <c r="DW61" s="1150"/>
      <c r="DX61" s="1150"/>
      <c r="DY61" s="1151"/>
      <c r="DZ61" s="1147"/>
    </row>
    <row r="62" spans="2:153" s="1100" customFormat="1" ht="9" customHeight="1">
      <c r="B62" s="1146"/>
      <c r="C62" s="1152"/>
      <c r="D62" s="1153"/>
      <c r="E62" s="1153"/>
      <c r="F62" s="1153"/>
      <c r="G62" s="1153"/>
      <c r="H62" s="1153"/>
      <c r="I62" s="1153"/>
      <c r="J62" s="1153"/>
      <c r="K62" s="1153"/>
      <c r="L62" s="1153"/>
      <c r="M62" s="1153"/>
      <c r="N62" s="1153"/>
      <c r="O62" s="1153"/>
      <c r="P62" s="1153"/>
      <c r="Q62" s="1153"/>
      <c r="R62" s="1153"/>
      <c r="S62" s="1153"/>
      <c r="T62" s="1153"/>
      <c r="U62" s="1153"/>
      <c r="V62" s="1153"/>
      <c r="W62" s="1153"/>
      <c r="X62" s="1153"/>
      <c r="Y62" s="1153"/>
      <c r="Z62" s="1153"/>
      <c r="AA62" s="1153"/>
      <c r="AB62" s="1153"/>
      <c r="AC62" s="1142"/>
      <c r="AD62" s="1142"/>
      <c r="AE62" s="1142"/>
      <c r="AF62" s="1142"/>
      <c r="AG62" s="1142"/>
      <c r="AH62" s="1142"/>
      <c r="AI62" s="1142"/>
      <c r="AJ62" s="1142"/>
      <c r="AK62" s="1142"/>
      <c r="AL62" s="1142"/>
      <c r="AM62" s="1142"/>
      <c r="AN62" s="1142"/>
      <c r="AO62" s="1142"/>
      <c r="AP62" s="1142"/>
      <c r="AQ62" s="1142"/>
      <c r="AR62" s="1142"/>
      <c r="AS62" s="1142"/>
      <c r="AT62" s="1142"/>
      <c r="AU62" s="1142"/>
      <c r="AV62" s="1142"/>
      <c r="AW62" s="1142"/>
      <c r="AX62" s="1142"/>
      <c r="AY62" s="1142"/>
      <c r="AZ62" s="1142"/>
      <c r="BA62" s="1142"/>
      <c r="BB62" s="1142"/>
      <c r="BC62" s="1142"/>
      <c r="BD62" s="1142"/>
      <c r="BE62" s="1142"/>
      <c r="BF62" s="1142"/>
      <c r="BG62" s="1142"/>
      <c r="BH62" s="1142"/>
      <c r="BI62" s="1142"/>
      <c r="BJ62" s="1142"/>
      <c r="BK62" s="1142"/>
      <c r="BL62" s="1142"/>
      <c r="BM62" s="1142"/>
      <c r="BN62" s="1142"/>
      <c r="BO62" s="1142"/>
      <c r="BP62" s="1142"/>
      <c r="BQ62" s="1142"/>
      <c r="BR62" s="1142"/>
      <c r="BS62" s="1142"/>
      <c r="BT62" s="1142"/>
      <c r="BU62" s="1142"/>
      <c r="BV62" s="1142"/>
      <c r="BW62" s="1142"/>
      <c r="BX62" s="1142"/>
      <c r="BY62" s="1142"/>
      <c r="BZ62" s="1142"/>
      <c r="CA62" s="1142"/>
      <c r="CB62" s="1142"/>
      <c r="CC62" s="1142"/>
      <c r="CD62" s="1142"/>
      <c r="CE62" s="1142"/>
      <c r="CF62" s="1142"/>
      <c r="CG62" s="1142"/>
      <c r="CH62" s="1142"/>
      <c r="CI62" s="1142"/>
      <c r="CJ62" s="1142"/>
      <c r="CK62" s="1142"/>
      <c r="CL62" s="1142"/>
      <c r="CM62" s="1142"/>
      <c r="CN62" s="1142"/>
      <c r="CO62" s="1142"/>
      <c r="CP62" s="1142"/>
      <c r="CQ62" s="1142"/>
      <c r="CR62" s="1142"/>
      <c r="CS62" s="1142"/>
      <c r="CT62" s="1142"/>
      <c r="CU62" s="1142"/>
      <c r="CV62" s="1142"/>
      <c r="CW62" s="1142"/>
      <c r="CX62" s="1142"/>
      <c r="CY62" s="1142"/>
      <c r="CZ62" s="1142"/>
      <c r="DA62" s="1142"/>
      <c r="DB62" s="1142"/>
      <c r="DC62" s="1142"/>
      <c r="DD62" s="1142"/>
      <c r="DE62" s="1142"/>
      <c r="DF62" s="1142"/>
      <c r="DG62" s="1142"/>
      <c r="DH62" s="1142"/>
      <c r="DI62" s="1142"/>
      <c r="DJ62" s="1142"/>
      <c r="DK62" s="1142"/>
      <c r="DL62" s="1142"/>
      <c r="DM62" s="1142"/>
      <c r="DN62" s="1142"/>
      <c r="DO62" s="1142"/>
      <c r="DP62" s="1142"/>
      <c r="DQ62" s="1142"/>
      <c r="DR62" s="1142"/>
      <c r="DS62" s="1142"/>
      <c r="DT62" s="1142"/>
      <c r="DU62" s="1142"/>
      <c r="DV62" s="1142"/>
      <c r="DW62" s="1142"/>
      <c r="DX62" s="1142"/>
      <c r="DY62" s="1145"/>
      <c r="DZ62" s="1147"/>
      <c r="EH62" s="1069"/>
      <c r="EI62" s="1069"/>
      <c r="EJ62" s="1069"/>
      <c r="EK62" s="1069"/>
      <c r="EL62" s="1069"/>
      <c r="EM62" s="1069"/>
      <c r="EN62" s="1069"/>
      <c r="EO62" s="1069"/>
      <c r="EP62" s="1069"/>
      <c r="EQ62" s="1069"/>
      <c r="ER62" s="1069"/>
      <c r="ES62" s="1069"/>
      <c r="ET62" s="1069"/>
      <c r="EU62" s="1069"/>
      <c r="EV62" s="1069"/>
      <c r="EW62" s="1069"/>
    </row>
    <row r="63" spans="2:153" s="1100" customFormat="1" ht="12.75" customHeight="1">
      <c r="B63" s="1146"/>
      <c r="C63" s="1148" t="s">
        <v>14</v>
      </c>
      <c r="D63" s="2243"/>
      <c r="E63" s="2244"/>
      <c r="F63" s="2244"/>
      <c r="G63" s="2244"/>
      <c r="H63" s="2244"/>
      <c r="I63" s="2244"/>
      <c r="J63" s="2244"/>
      <c r="K63" s="2244"/>
      <c r="L63" s="2244"/>
      <c r="M63" s="2244"/>
      <c r="N63" s="2244"/>
      <c r="O63" s="2245"/>
      <c r="P63" s="1069"/>
      <c r="Q63" s="1069"/>
      <c r="R63" s="1069"/>
      <c r="S63" s="1069"/>
      <c r="T63" s="1069"/>
      <c r="U63" s="1069"/>
      <c r="V63" s="1069"/>
      <c r="W63" s="1069"/>
      <c r="X63" s="1021" t="s">
        <v>880</v>
      </c>
      <c r="Y63" s="1069"/>
      <c r="Z63" s="1069"/>
      <c r="AA63" s="1069"/>
      <c r="AB63" s="1069"/>
      <c r="AC63" s="1069"/>
      <c r="AD63" s="1069"/>
      <c r="AE63" s="1069"/>
      <c r="AF63" s="1069"/>
      <c r="AG63" s="1069"/>
      <c r="AH63" s="1069"/>
      <c r="AI63" s="1069"/>
      <c r="AJ63" s="1069"/>
      <c r="AK63" s="1069"/>
      <c r="AL63" s="1069"/>
      <c r="AM63" s="1069"/>
      <c r="AN63" s="1069"/>
      <c r="AO63" s="1069"/>
      <c r="AP63" s="1069"/>
      <c r="AQ63" s="1069"/>
      <c r="AR63" s="1069"/>
      <c r="AS63" s="1069"/>
      <c r="AT63" s="1069"/>
      <c r="AU63" s="2243"/>
      <c r="AV63" s="2244"/>
      <c r="AW63" s="2244"/>
      <c r="AX63" s="2244"/>
      <c r="AY63" s="2244"/>
      <c r="AZ63" s="2244"/>
      <c r="BA63" s="2244"/>
      <c r="BB63" s="2244"/>
      <c r="BC63" s="2244"/>
      <c r="BD63" s="2244"/>
      <c r="BE63" s="2244"/>
      <c r="BF63" s="2244"/>
      <c r="BG63" s="2245"/>
      <c r="BH63" s="1069"/>
      <c r="BI63" s="1069"/>
      <c r="BJ63" s="1069"/>
      <c r="BK63" s="1069"/>
      <c r="BL63" s="1069"/>
      <c r="BM63" s="1069"/>
      <c r="BN63" s="1069"/>
      <c r="BO63" s="1069"/>
      <c r="BP63" s="1069"/>
      <c r="BQ63" s="1069"/>
      <c r="BR63" s="1021" t="s">
        <v>884</v>
      </c>
      <c r="BS63" s="1069"/>
      <c r="BT63" s="1069"/>
      <c r="BU63" s="1069"/>
      <c r="BV63" s="1069"/>
      <c r="BW63" s="1069"/>
      <c r="BX63" s="1069"/>
      <c r="BY63" s="1069"/>
      <c r="BZ63" s="1069"/>
      <c r="CA63" s="1069"/>
      <c r="CB63" s="1069"/>
      <c r="CC63" s="1069"/>
      <c r="CD63" s="1069"/>
      <c r="CE63" s="1069"/>
      <c r="CF63" s="1069"/>
      <c r="CG63" s="1069"/>
      <c r="CH63" s="1069"/>
      <c r="CI63" s="1069"/>
      <c r="CJ63" s="1069"/>
      <c r="CK63" s="1069"/>
      <c r="CL63" s="1069"/>
      <c r="CM63" s="1069"/>
      <c r="CN63" s="1069"/>
      <c r="CO63" s="1069"/>
      <c r="CP63" s="1069"/>
      <c r="CQ63" s="1069"/>
      <c r="CR63" s="1069"/>
      <c r="CS63" s="1069"/>
      <c r="CT63" s="1069"/>
      <c r="CU63" s="1069"/>
      <c r="CV63" s="1069"/>
      <c r="CW63" s="2243"/>
      <c r="CX63" s="2244"/>
      <c r="CY63" s="2244"/>
      <c r="CZ63" s="2244"/>
      <c r="DA63" s="2244"/>
      <c r="DB63" s="2244"/>
      <c r="DC63" s="2244"/>
      <c r="DD63" s="2244"/>
      <c r="DE63" s="2244"/>
      <c r="DF63" s="2244"/>
      <c r="DG63" s="2244"/>
      <c r="DH63" s="2244"/>
      <c r="DI63" s="2244"/>
      <c r="DJ63" s="2244"/>
      <c r="DK63" s="2244"/>
      <c r="DL63" s="2244"/>
      <c r="DM63" s="2244"/>
      <c r="DN63" s="2244"/>
      <c r="DO63" s="2245"/>
      <c r="DP63" s="1069"/>
      <c r="DQ63" s="1069"/>
      <c r="DR63" s="1069"/>
      <c r="DS63" s="1069"/>
      <c r="DT63" s="1069"/>
      <c r="DU63" s="1069"/>
      <c r="DV63" s="1069"/>
      <c r="DW63" s="1069"/>
      <c r="DX63" s="1069"/>
      <c r="DY63" s="1147"/>
      <c r="DZ63" s="1147"/>
      <c r="EH63" s="1069" t="s">
        <v>51</v>
      </c>
      <c r="EI63" s="1069"/>
      <c r="EJ63" s="1069"/>
      <c r="EK63" s="1069"/>
      <c r="EL63" s="1069"/>
      <c r="EM63" s="1069"/>
      <c r="EN63" s="1069"/>
      <c r="EO63" s="1022"/>
      <c r="EP63" s="1069"/>
      <c r="EQ63" s="1069"/>
      <c r="ER63" s="1069"/>
      <c r="ES63" s="1069"/>
      <c r="ET63" s="1069"/>
      <c r="EU63" s="1069"/>
      <c r="EV63" s="1069"/>
      <c r="EW63" s="1069"/>
    </row>
    <row r="64" spans="2:153" s="1100" customFormat="1" ht="15.75" customHeight="1">
      <c r="B64" s="1146"/>
      <c r="C64" s="1149"/>
      <c r="D64" s="1150"/>
      <c r="E64" s="1150"/>
      <c r="F64" s="1150"/>
      <c r="G64" s="1150"/>
      <c r="H64" s="1150"/>
      <c r="I64" s="1150"/>
      <c r="J64" s="1150"/>
      <c r="K64" s="1150"/>
      <c r="L64" s="1150"/>
      <c r="M64" s="1150"/>
      <c r="N64" s="1150"/>
      <c r="O64" s="1150"/>
      <c r="P64" s="1150"/>
      <c r="Q64" s="1150"/>
      <c r="R64" s="1150"/>
      <c r="S64" s="1150"/>
      <c r="T64" s="1150"/>
      <c r="U64" s="1150"/>
      <c r="V64" s="1150"/>
      <c r="W64" s="1150"/>
      <c r="X64" s="1150"/>
      <c r="Y64" s="1150"/>
      <c r="Z64" s="1150"/>
      <c r="AA64" s="1150"/>
      <c r="AB64" s="1150"/>
      <c r="AC64" s="1150"/>
      <c r="AD64" s="1150"/>
      <c r="AE64" s="1150"/>
      <c r="AF64" s="1150"/>
      <c r="AG64" s="1150"/>
      <c r="AH64" s="1150"/>
      <c r="AI64" s="1150"/>
      <c r="AJ64" s="1150"/>
      <c r="AK64" s="1150"/>
      <c r="AL64" s="1150"/>
      <c r="AM64" s="1150"/>
      <c r="AN64" s="1150"/>
      <c r="AO64" s="1150"/>
      <c r="AP64" s="1150"/>
      <c r="AQ64" s="1150"/>
      <c r="AR64" s="1150"/>
      <c r="AS64" s="1150"/>
      <c r="AT64" s="1150"/>
      <c r="AU64" s="1150"/>
      <c r="AV64" s="1150"/>
      <c r="AW64" s="1150"/>
      <c r="AX64" s="1150"/>
      <c r="AY64" s="1150"/>
      <c r="AZ64" s="1150"/>
      <c r="BA64" s="1150"/>
      <c r="BB64" s="1150"/>
      <c r="BC64" s="1150"/>
      <c r="BD64" s="1150"/>
      <c r="BE64" s="1150"/>
      <c r="BF64" s="1150"/>
      <c r="BG64" s="1150"/>
      <c r="BH64" s="1150"/>
      <c r="BI64" s="1150"/>
      <c r="BJ64" s="1150"/>
      <c r="BK64" s="1150"/>
      <c r="BL64" s="1150"/>
      <c r="BM64" s="1150"/>
      <c r="BN64" s="1150"/>
      <c r="BO64" s="1150"/>
      <c r="BP64" s="1150"/>
      <c r="BQ64" s="1150"/>
      <c r="BR64" s="1150"/>
      <c r="BS64" s="1150"/>
      <c r="BT64" s="1150"/>
      <c r="BU64" s="1150"/>
      <c r="BV64" s="1150"/>
      <c r="BW64" s="1150"/>
      <c r="BX64" s="1150"/>
      <c r="BY64" s="1150"/>
      <c r="BZ64" s="1150"/>
      <c r="CA64" s="1150"/>
      <c r="CB64" s="1150"/>
      <c r="CC64" s="1150"/>
      <c r="CD64" s="1150"/>
      <c r="CE64" s="1150"/>
      <c r="CF64" s="1150"/>
      <c r="CG64" s="1150"/>
      <c r="CH64" s="1150"/>
      <c r="CI64" s="1150"/>
      <c r="CJ64" s="1150"/>
      <c r="CK64" s="1150"/>
      <c r="CL64" s="1150"/>
      <c r="CM64" s="1150"/>
      <c r="CN64" s="1150"/>
      <c r="CO64" s="1150"/>
      <c r="CP64" s="1150"/>
      <c r="CQ64" s="1150"/>
      <c r="CR64" s="1150"/>
      <c r="CS64" s="1150"/>
      <c r="CT64" s="1150"/>
      <c r="CU64" s="1150"/>
      <c r="CV64" s="1150"/>
      <c r="CW64" s="1150"/>
      <c r="CX64" s="1150"/>
      <c r="CY64" s="1150"/>
      <c r="CZ64" s="1150"/>
      <c r="DA64" s="1150"/>
      <c r="DB64" s="1150"/>
      <c r="DC64" s="1150"/>
      <c r="DD64" s="1150"/>
      <c r="DE64" s="1150"/>
      <c r="DF64" s="1150"/>
      <c r="DG64" s="1150"/>
      <c r="DH64" s="1150"/>
      <c r="DI64" s="1150"/>
      <c r="DJ64" s="1150"/>
      <c r="DK64" s="1150"/>
      <c r="DL64" s="1150"/>
      <c r="DM64" s="1150"/>
      <c r="DN64" s="1150"/>
      <c r="DO64" s="1150"/>
      <c r="DP64" s="1150"/>
      <c r="DQ64" s="1150"/>
      <c r="DR64" s="1150"/>
      <c r="DS64" s="1150"/>
      <c r="DT64" s="1150"/>
      <c r="DU64" s="1150"/>
      <c r="DV64" s="1150"/>
      <c r="DW64" s="1150"/>
      <c r="DX64" s="1150"/>
      <c r="DY64" s="1151"/>
      <c r="DZ64" s="1147"/>
      <c r="EH64" s="1069"/>
      <c r="EI64" s="1069"/>
      <c r="EJ64" s="1069"/>
      <c r="EK64" s="1069"/>
      <c r="EL64" s="1069"/>
      <c r="EM64" s="1069"/>
      <c r="EN64" s="1069"/>
      <c r="EO64" s="1022"/>
      <c r="EP64" s="1069"/>
      <c r="EQ64" s="1069"/>
      <c r="ER64" s="1069"/>
      <c r="ES64" s="1069"/>
      <c r="ET64" s="1069"/>
      <c r="EU64" s="1069"/>
      <c r="EV64" s="1069"/>
      <c r="EW64" s="1069"/>
    </row>
    <row r="65" spans="2:153" s="1100" customFormat="1" ht="13.9" customHeight="1">
      <c r="B65" s="1146"/>
      <c r="C65" s="1105"/>
      <c r="D65" s="1106"/>
      <c r="E65" s="1107"/>
      <c r="F65" s="1107"/>
      <c r="G65" s="1107"/>
      <c r="H65" s="1107"/>
      <c r="I65" s="1107"/>
      <c r="J65" s="1107"/>
      <c r="K65" s="1107"/>
      <c r="L65" s="1107"/>
      <c r="M65" s="1107"/>
      <c r="N65" s="1107"/>
      <c r="O65" s="1107"/>
      <c r="P65" s="1107"/>
      <c r="Q65" s="1107"/>
      <c r="R65" s="1107"/>
      <c r="S65" s="1107"/>
      <c r="T65" s="1107"/>
      <c r="U65" s="1107"/>
      <c r="V65" s="1107"/>
      <c r="W65" s="1107"/>
      <c r="X65" s="1107"/>
      <c r="Y65" s="1107"/>
      <c r="Z65" s="1107"/>
      <c r="AA65" s="1107"/>
      <c r="AB65" s="1107"/>
      <c r="AC65" s="1107"/>
      <c r="AD65" s="1107"/>
      <c r="AE65" s="1107"/>
      <c r="AF65" s="1107"/>
      <c r="AG65" s="1107"/>
      <c r="AH65" s="1107"/>
      <c r="AI65" s="1107"/>
      <c r="AJ65" s="1107"/>
      <c r="AK65" s="1107"/>
      <c r="AL65" s="1107"/>
      <c r="AM65" s="1107"/>
      <c r="AN65" s="1107"/>
      <c r="AO65" s="1107"/>
      <c r="AP65" s="1107"/>
      <c r="AQ65" s="1107"/>
      <c r="AR65" s="1107"/>
      <c r="AS65" s="1107"/>
      <c r="AT65" s="1107"/>
      <c r="AU65" s="1107"/>
      <c r="AV65" s="1107"/>
      <c r="AW65" s="1107"/>
      <c r="AX65" s="1107"/>
      <c r="AY65" s="1107"/>
      <c r="AZ65" s="1107"/>
      <c r="BA65" s="1107"/>
      <c r="BB65" s="1107"/>
      <c r="BC65" s="1107"/>
      <c r="BD65" s="1107"/>
      <c r="BE65" s="1107"/>
      <c r="BF65" s="1107"/>
      <c r="BG65" s="1107"/>
      <c r="BH65" s="1107"/>
      <c r="BI65" s="1107"/>
      <c r="BJ65" s="1107"/>
      <c r="BK65" s="1107"/>
      <c r="BL65" s="1107"/>
      <c r="BM65" s="1107"/>
      <c r="BN65" s="1107"/>
      <c r="BO65" s="1107"/>
      <c r="BP65" s="1107"/>
      <c r="BQ65" s="1107"/>
      <c r="BR65" s="1107"/>
      <c r="BS65" s="1107"/>
      <c r="BT65" s="1107"/>
      <c r="BU65" s="1107"/>
      <c r="BV65" s="1107"/>
      <c r="BW65" s="1107"/>
      <c r="BX65" s="1107"/>
      <c r="BY65" s="1107"/>
      <c r="BZ65" s="1107"/>
      <c r="CA65" s="1107"/>
      <c r="CB65" s="1107"/>
      <c r="CC65" s="1107"/>
      <c r="CD65" s="1107"/>
      <c r="CE65" s="1107"/>
      <c r="CF65" s="1107"/>
      <c r="CG65" s="1107"/>
      <c r="CH65" s="1107"/>
      <c r="CI65" s="1107"/>
      <c r="CJ65" s="1107"/>
      <c r="CK65" s="1107"/>
      <c r="CL65" s="1107"/>
      <c r="CM65" s="1107"/>
      <c r="CN65" s="1107"/>
      <c r="CO65" s="1107"/>
      <c r="CP65" s="1107"/>
      <c r="CQ65" s="1107"/>
      <c r="CR65" s="1107"/>
      <c r="CS65" s="1107"/>
      <c r="CT65" s="1107"/>
      <c r="CU65" s="1107"/>
      <c r="CV65" s="1107"/>
      <c r="CW65" s="1107"/>
      <c r="CX65" s="1107"/>
      <c r="CY65" s="1107"/>
      <c r="CZ65" s="1107"/>
      <c r="DA65" s="1107"/>
      <c r="DB65" s="1107"/>
      <c r="DC65" s="1107"/>
      <c r="DD65" s="1107"/>
      <c r="DE65" s="1107"/>
      <c r="DF65" s="1107"/>
      <c r="DG65" s="1107"/>
      <c r="DH65" s="1107"/>
      <c r="DI65" s="1107"/>
      <c r="DJ65" s="1107"/>
      <c r="DK65" s="1107"/>
      <c r="DL65" s="1107"/>
      <c r="DM65" s="1107"/>
      <c r="DN65" s="1107"/>
      <c r="DO65" s="1107"/>
      <c r="DP65" s="1107"/>
      <c r="DQ65" s="1107"/>
      <c r="DR65" s="1107"/>
      <c r="DS65" s="1107"/>
      <c r="DT65" s="1107"/>
      <c r="DU65" s="1107"/>
      <c r="DV65" s="1107"/>
      <c r="DW65" s="1107"/>
      <c r="DX65" s="1107"/>
      <c r="DY65" s="1107"/>
      <c r="DZ65" s="1147"/>
      <c r="EH65" s="1069"/>
      <c r="EI65" s="1069"/>
      <c r="EJ65" s="1069"/>
      <c r="EK65" s="1069"/>
      <c r="EL65" s="1069"/>
      <c r="EM65" s="1069"/>
      <c r="EN65" s="1069"/>
      <c r="EO65" s="1069"/>
      <c r="EP65" s="1069"/>
      <c r="EQ65" s="1069"/>
      <c r="ER65" s="1069"/>
      <c r="ES65" s="1069"/>
      <c r="ET65" s="1069"/>
      <c r="EU65" s="1069"/>
      <c r="EV65" s="1069"/>
      <c r="EW65" s="1069"/>
    </row>
    <row r="66" spans="2:153" ht="15.75">
      <c r="B66" s="1146"/>
      <c r="C66" s="1088" t="s">
        <v>246</v>
      </c>
      <c r="D66" s="1089"/>
      <c r="E66" s="1089"/>
      <c r="F66" s="1089"/>
      <c r="G66" s="1089"/>
      <c r="H66" s="1089"/>
      <c r="I66" s="1089"/>
      <c r="J66" s="1089"/>
      <c r="K66" s="1089"/>
      <c r="L66" s="1089"/>
      <c r="M66" s="1089"/>
      <c r="N66" s="1089"/>
      <c r="O66" s="1089"/>
      <c r="P66" s="1089"/>
      <c r="Q66" s="1089"/>
      <c r="R66" s="1089"/>
      <c r="S66" s="1089"/>
      <c r="T66" s="1089"/>
      <c r="U66" s="1089"/>
      <c r="V66" s="1089"/>
      <c r="W66" s="1089"/>
      <c r="X66" s="1089"/>
      <c r="Y66" s="1089"/>
      <c r="Z66" s="1089"/>
      <c r="AA66" s="1089"/>
      <c r="AB66" s="1089"/>
      <c r="AC66" s="1089"/>
      <c r="AD66" s="1089"/>
      <c r="AE66" s="1089"/>
      <c r="AF66" s="1089"/>
      <c r="AG66" s="1089"/>
      <c r="AH66" s="1089"/>
      <c r="AI66" s="1089"/>
      <c r="AJ66" s="1089"/>
      <c r="AK66" s="1089"/>
      <c r="AL66" s="1089"/>
      <c r="AM66" s="1089"/>
      <c r="AN66" s="1089"/>
      <c r="AO66" s="1089"/>
      <c r="AP66" s="1089"/>
      <c r="AQ66" s="1089"/>
      <c r="AR66" s="1089"/>
      <c r="AS66" s="1089"/>
      <c r="AT66" s="1089"/>
      <c r="AU66" s="1089"/>
      <c r="AV66" s="1089"/>
      <c r="AW66" s="1089"/>
      <c r="AX66" s="1089"/>
      <c r="AY66" s="1089"/>
      <c r="AZ66" s="1089"/>
      <c r="BA66" s="1089"/>
      <c r="BB66" s="1089"/>
      <c r="BC66" s="1089"/>
      <c r="BD66" s="1089"/>
      <c r="BE66" s="1089"/>
      <c r="BF66" s="1089"/>
      <c r="BG66" s="1089"/>
      <c r="BH66" s="1089"/>
      <c r="BI66" s="1089"/>
      <c r="BJ66" s="1089"/>
      <c r="BK66" s="1089"/>
      <c r="BL66" s="1089"/>
      <c r="BM66" s="1089"/>
      <c r="BN66" s="1089"/>
      <c r="BO66" s="1089"/>
      <c r="BP66" s="1089"/>
      <c r="BQ66" s="1089"/>
      <c r="BR66" s="1089"/>
      <c r="BS66" s="1089"/>
      <c r="BT66" s="1089"/>
      <c r="BU66" s="1089"/>
      <c r="BV66" s="1089"/>
      <c r="BW66" s="1089"/>
      <c r="BX66" s="1089"/>
      <c r="BY66" s="1089"/>
      <c r="BZ66" s="1089"/>
      <c r="CA66" s="1089"/>
      <c r="CB66" s="1089"/>
      <c r="CC66" s="1089"/>
      <c r="CD66" s="1089"/>
      <c r="CE66" s="1089"/>
      <c r="CF66" s="1089"/>
      <c r="CG66" s="1089"/>
      <c r="CH66" s="1089"/>
      <c r="CI66" s="1089"/>
      <c r="CJ66" s="1089"/>
      <c r="CK66" s="1089"/>
      <c r="CL66" s="1089"/>
      <c r="CM66" s="1089"/>
      <c r="CN66" s="1089"/>
      <c r="CO66" s="1089"/>
      <c r="CP66" s="1089"/>
      <c r="CQ66" s="1089"/>
      <c r="CR66" s="1089"/>
      <c r="CS66" s="1089"/>
      <c r="CT66" s="1089"/>
      <c r="CU66" s="1089"/>
      <c r="CV66" s="1089"/>
      <c r="CW66" s="1089"/>
      <c r="CX66" s="1089"/>
      <c r="CY66" s="1089"/>
      <c r="CZ66" s="1089"/>
      <c r="DA66" s="1089"/>
      <c r="DB66" s="1089"/>
      <c r="DC66" s="1089"/>
      <c r="DD66" s="1089"/>
      <c r="DE66" s="1089"/>
      <c r="DF66" s="1089"/>
      <c r="DG66" s="1089"/>
      <c r="DH66" s="1089"/>
      <c r="DI66" s="1089"/>
      <c r="DJ66" s="1089"/>
      <c r="DK66" s="1089"/>
      <c r="DL66" s="1089"/>
      <c r="DM66" s="1089"/>
      <c r="DN66" s="1089"/>
      <c r="DO66" s="1089"/>
      <c r="DP66" s="1089"/>
      <c r="DQ66" s="1089"/>
      <c r="DR66" s="1089"/>
      <c r="DS66" s="1089"/>
      <c r="DT66" s="1089"/>
      <c r="DU66" s="1089"/>
      <c r="DV66" s="1089"/>
      <c r="DW66" s="1089"/>
      <c r="DX66" s="1089"/>
      <c r="DY66" s="1090"/>
      <c r="DZ66" s="1147"/>
      <c r="EH66" s="1083"/>
      <c r="EI66" s="1083"/>
      <c r="EJ66" s="1083"/>
      <c r="EK66" s="1083"/>
      <c r="EL66" s="1083"/>
      <c r="EM66" s="1083"/>
      <c r="EN66" s="1083"/>
      <c r="EO66" s="1083"/>
      <c r="EP66" s="1083"/>
      <c r="EQ66" s="1083"/>
      <c r="ER66" s="1083"/>
      <c r="ES66" s="1083"/>
      <c r="ET66" s="1083"/>
      <c r="EU66" s="1083"/>
      <c r="EV66" s="1083"/>
      <c r="EW66" s="1083"/>
    </row>
    <row r="67" spans="2:153" ht="15.75">
      <c r="B67" s="1146"/>
      <c r="C67" s="1093" t="s">
        <v>247</v>
      </c>
      <c r="D67" s="1021"/>
      <c r="E67" s="1069"/>
      <c r="F67" s="1069"/>
      <c r="G67" s="1069"/>
      <c r="H67" s="1069"/>
      <c r="I67" s="1069"/>
      <c r="J67" s="1069"/>
      <c r="K67" s="1069"/>
      <c r="L67" s="1069"/>
      <c r="M67" s="1069"/>
      <c r="N67" s="1069"/>
      <c r="O67" s="1069"/>
      <c r="P67" s="1069"/>
      <c r="Q67" s="2343"/>
      <c r="R67" s="2344"/>
      <c r="S67" s="2344"/>
      <c r="T67" s="2344"/>
      <c r="U67" s="2344"/>
      <c r="V67" s="2344"/>
      <c r="W67" s="2344"/>
      <c r="X67" s="2344"/>
      <c r="Y67" s="2344"/>
      <c r="Z67" s="2344"/>
      <c r="AA67" s="2344"/>
      <c r="AB67" s="2344"/>
      <c r="AC67" s="2344"/>
      <c r="AD67" s="2344"/>
      <c r="AE67" s="2344"/>
      <c r="AF67" s="2344"/>
      <c r="AG67" s="2344"/>
      <c r="AH67" s="2344"/>
      <c r="AI67" s="2344"/>
      <c r="AJ67" s="2344"/>
      <c r="AK67" s="2344"/>
      <c r="AL67" s="2344"/>
      <c r="AM67" s="2344"/>
      <c r="AN67" s="2344"/>
      <c r="AO67" s="2345"/>
      <c r="AP67" s="1069"/>
      <c r="AQ67" s="1069"/>
      <c r="AR67" s="1069"/>
      <c r="AS67" s="1069"/>
      <c r="AT67" s="1069"/>
      <c r="AU67" s="1069"/>
      <c r="AV67" s="1069"/>
      <c r="AW67" s="1069"/>
      <c r="AX67" s="1069"/>
      <c r="AY67" s="1069"/>
      <c r="AZ67" s="1069"/>
      <c r="BA67" s="1069"/>
      <c r="BB67" s="1069"/>
      <c r="BC67" s="1069"/>
      <c r="BD67" s="1069"/>
      <c r="BE67" s="1069"/>
      <c r="BF67" s="1069"/>
      <c r="BG67" s="1069"/>
      <c r="BH67" s="1069"/>
      <c r="BI67" s="1069"/>
      <c r="BJ67" s="1069"/>
      <c r="BK67" s="1069"/>
      <c r="BL67" s="1069"/>
      <c r="BM67" s="1069"/>
      <c r="BN67" s="1021" t="s">
        <v>253</v>
      </c>
      <c r="BO67" s="1069"/>
      <c r="BP67" s="1069"/>
      <c r="BQ67" s="1069"/>
      <c r="BR67" s="1069"/>
      <c r="BS67" s="1069"/>
      <c r="BT67" s="1069"/>
      <c r="BU67" s="1069"/>
      <c r="BV67" s="1069"/>
      <c r="BW67" s="1069"/>
      <c r="BX67" s="1069"/>
      <c r="BY67" s="1069"/>
      <c r="BZ67" s="1069"/>
      <c r="CA67" s="1069"/>
      <c r="CB67" s="1069"/>
      <c r="CC67" s="1069"/>
      <c r="CD67" s="1069"/>
      <c r="CE67" s="1069"/>
      <c r="CF67" s="1069"/>
      <c r="CG67" s="1069"/>
      <c r="CH67" s="1069"/>
      <c r="CI67" s="1069"/>
      <c r="CJ67" s="1069"/>
      <c r="CK67" s="1069"/>
      <c r="CL67" s="1069"/>
      <c r="CM67" s="1069"/>
      <c r="CN67" s="1069"/>
      <c r="CO67" s="2343"/>
      <c r="CP67" s="2344"/>
      <c r="CQ67" s="2344"/>
      <c r="CR67" s="2344"/>
      <c r="CS67" s="2344"/>
      <c r="CT67" s="2344"/>
      <c r="CU67" s="2344"/>
      <c r="CV67" s="2344"/>
      <c r="CW67" s="2344"/>
      <c r="CX67" s="2344"/>
      <c r="CY67" s="2344"/>
      <c r="CZ67" s="2344"/>
      <c r="DA67" s="2344"/>
      <c r="DB67" s="2344"/>
      <c r="DC67" s="2344"/>
      <c r="DD67" s="2344"/>
      <c r="DE67" s="2344"/>
      <c r="DF67" s="2344"/>
      <c r="DG67" s="2344"/>
      <c r="DH67" s="2344"/>
      <c r="DI67" s="2344"/>
      <c r="DJ67" s="2344"/>
      <c r="DK67" s="2344"/>
      <c r="DL67" s="2344"/>
      <c r="DM67" s="2345"/>
      <c r="DN67" s="1069"/>
      <c r="DO67" s="1069"/>
      <c r="DP67" s="1069"/>
      <c r="DQ67" s="1069"/>
      <c r="DR67" s="1069"/>
      <c r="DS67" s="1069"/>
      <c r="DT67" s="1069"/>
      <c r="DU67" s="1069"/>
      <c r="DV67" s="1069"/>
      <c r="DW67" s="1069"/>
      <c r="DX67" s="1069"/>
      <c r="DY67" s="1092"/>
      <c r="DZ67" s="1147"/>
      <c r="EH67" s="1083"/>
      <c r="EI67" s="1083"/>
      <c r="EJ67" s="1083"/>
      <c r="EK67" s="1083"/>
      <c r="EL67" s="1083"/>
      <c r="EM67" s="1083"/>
      <c r="EN67" s="1083"/>
      <c r="EO67" s="1083"/>
      <c r="EP67" s="1083"/>
      <c r="EQ67" s="1083"/>
      <c r="ER67" s="1083"/>
      <c r="ES67" s="1083"/>
      <c r="ET67" s="1083"/>
      <c r="EU67" s="1083"/>
      <c r="EV67" s="1083"/>
      <c r="EW67" s="1083"/>
    </row>
    <row r="68" spans="2:153" ht="6.6" customHeight="1">
      <c r="B68" s="1146"/>
      <c r="C68" s="1093"/>
      <c r="D68" s="1021"/>
      <c r="E68" s="1069"/>
      <c r="F68" s="1069"/>
      <c r="G68" s="1069"/>
      <c r="H68" s="1069"/>
      <c r="I68" s="1069"/>
      <c r="J68" s="1069"/>
      <c r="K68" s="1069"/>
      <c r="L68" s="1069"/>
      <c r="M68" s="1069"/>
      <c r="N68" s="1069"/>
      <c r="O68" s="1069"/>
      <c r="P68" s="1069"/>
      <c r="Q68" s="1069"/>
      <c r="R68" s="1069"/>
      <c r="S68" s="1069"/>
      <c r="T68" s="1069"/>
      <c r="U68" s="1069"/>
      <c r="V68" s="1069"/>
      <c r="W68" s="1069"/>
      <c r="X68" s="1069"/>
      <c r="Y68" s="1069"/>
      <c r="Z68" s="1069"/>
      <c r="AA68" s="1069"/>
      <c r="AB68" s="1069"/>
      <c r="AC68" s="1069"/>
      <c r="AD68" s="1069"/>
      <c r="AE68" s="1069"/>
      <c r="AF68" s="1069"/>
      <c r="AG68" s="1069"/>
      <c r="AH68" s="1069"/>
      <c r="AI68" s="1069"/>
      <c r="AJ68" s="1069"/>
      <c r="AK68" s="1069"/>
      <c r="AL68" s="1069"/>
      <c r="AM68" s="1069"/>
      <c r="AN68" s="1069"/>
      <c r="AO68" s="1069"/>
      <c r="AP68" s="1069"/>
      <c r="AQ68" s="1069"/>
      <c r="AR68" s="1069"/>
      <c r="AS68" s="1069"/>
      <c r="AT68" s="1069"/>
      <c r="AU68" s="1069"/>
      <c r="AV68" s="1069"/>
      <c r="AW68" s="1069"/>
      <c r="AX68" s="1069"/>
      <c r="AY68" s="1069"/>
      <c r="AZ68" s="1069"/>
      <c r="BA68" s="1069"/>
      <c r="BB68" s="1069"/>
      <c r="BC68" s="1069"/>
      <c r="BD68" s="1069"/>
      <c r="BE68" s="1069"/>
      <c r="BF68" s="1069"/>
      <c r="BG68" s="1069"/>
      <c r="BH68" s="1069"/>
      <c r="BI68" s="1069"/>
      <c r="BJ68" s="1069"/>
      <c r="BK68" s="1069"/>
      <c r="BL68" s="1069"/>
      <c r="BM68" s="1069"/>
      <c r="BN68" s="1069"/>
      <c r="BO68" s="1069"/>
      <c r="BP68" s="1069"/>
      <c r="BQ68" s="1069"/>
      <c r="BR68" s="1069"/>
      <c r="BS68" s="1069"/>
      <c r="BT68" s="1069"/>
      <c r="BU68" s="1069"/>
      <c r="BV68" s="1069"/>
      <c r="BW68" s="1069"/>
      <c r="BX68" s="1069"/>
      <c r="BY68" s="1069"/>
      <c r="BZ68" s="1069"/>
      <c r="CA68" s="1069"/>
      <c r="CB68" s="1069"/>
      <c r="CC68" s="1069"/>
      <c r="CD68" s="1069"/>
      <c r="CE68" s="1069"/>
      <c r="CF68" s="1069"/>
      <c r="CG68" s="1069"/>
      <c r="CH68" s="1069"/>
      <c r="CI68" s="1069"/>
      <c r="CJ68" s="1069"/>
      <c r="CK68" s="1069"/>
      <c r="CL68" s="1069"/>
      <c r="CM68" s="1069"/>
      <c r="CN68" s="1069"/>
      <c r="CO68" s="1069"/>
      <c r="CP68" s="1069"/>
      <c r="CQ68" s="1069"/>
      <c r="CR68" s="1069"/>
      <c r="CS68" s="1069"/>
      <c r="CT68" s="1069"/>
      <c r="CU68" s="1069"/>
      <c r="CV68" s="1069"/>
      <c r="CW68" s="1069"/>
      <c r="CX68" s="1069"/>
      <c r="CY68" s="1069"/>
      <c r="CZ68" s="1069"/>
      <c r="DA68" s="1069"/>
      <c r="DB68" s="1069"/>
      <c r="DC68" s="1069"/>
      <c r="DD68" s="1069"/>
      <c r="DE68" s="1069"/>
      <c r="DF68" s="1069"/>
      <c r="DG68" s="1069"/>
      <c r="DH68" s="1069"/>
      <c r="DI68" s="1069"/>
      <c r="DJ68" s="1069"/>
      <c r="DK68" s="1069"/>
      <c r="DL68" s="1069"/>
      <c r="DM68" s="1069"/>
      <c r="DN68" s="1069"/>
      <c r="DO68" s="1069"/>
      <c r="DP68" s="1069"/>
      <c r="DQ68" s="1069"/>
      <c r="DR68" s="1069"/>
      <c r="DS68" s="1069"/>
      <c r="DT68" s="1069"/>
      <c r="DU68" s="1069"/>
      <c r="DV68" s="1069"/>
      <c r="DW68" s="1069"/>
      <c r="DX68" s="1069"/>
      <c r="DY68" s="1092"/>
      <c r="DZ68" s="1147"/>
    </row>
    <row r="69" spans="2:153">
      <c r="B69" s="1146"/>
      <c r="C69" s="1091"/>
      <c r="D69" s="1069"/>
      <c r="E69" s="1069"/>
      <c r="F69" s="1069"/>
      <c r="G69" s="1069"/>
      <c r="H69" s="1069"/>
      <c r="I69" s="1069"/>
      <c r="J69" s="1069"/>
      <c r="K69" s="1069"/>
      <c r="L69" s="1069"/>
      <c r="M69" s="1069"/>
      <c r="N69" s="1069"/>
      <c r="O69" s="1069"/>
      <c r="P69" s="1069"/>
      <c r="Q69" s="2346"/>
      <c r="R69" s="2346"/>
      <c r="S69" s="2346"/>
      <c r="T69" s="2346"/>
      <c r="U69" s="2346"/>
      <c r="V69" s="2346"/>
      <c r="W69" s="2346"/>
      <c r="X69" s="2346"/>
      <c r="Y69" s="2346"/>
      <c r="Z69" s="2346"/>
      <c r="AA69" s="2346"/>
      <c r="AB69" s="2346"/>
      <c r="AC69" s="2346"/>
      <c r="AD69" s="2346"/>
      <c r="AE69" s="2346"/>
      <c r="AF69" s="2346"/>
      <c r="AG69" s="2346"/>
      <c r="AH69" s="2346"/>
      <c r="AI69" s="2346"/>
      <c r="AJ69" s="2346"/>
      <c r="AK69" s="2346"/>
      <c r="AL69" s="2346"/>
      <c r="AM69" s="2346"/>
      <c r="AN69" s="2346"/>
      <c r="AO69" s="2346"/>
      <c r="AP69" s="2346"/>
      <c r="AQ69" s="2346"/>
      <c r="AR69" s="2346"/>
      <c r="AS69" s="2346"/>
      <c r="AT69" s="2346"/>
      <c r="AU69" s="2346"/>
      <c r="AV69" s="2346"/>
      <c r="AW69" s="2346"/>
      <c r="AX69" s="2346"/>
      <c r="AY69" s="2346"/>
      <c r="AZ69" s="2346"/>
      <c r="BA69" s="2346"/>
      <c r="BB69" s="2346"/>
      <c r="BC69" s="1069"/>
      <c r="BD69" s="1069"/>
      <c r="BE69" s="1069"/>
      <c r="BF69" s="1069"/>
      <c r="BG69" s="1069"/>
      <c r="BH69" s="1069"/>
      <c r="BI69" s="1069"/>
      <c r="BJ69" s="1069"/>
      <c r="BK69" s="1069"/>
      <c r="BL69" s="1069"/>
      <c r="BM69" s="1069"/>
      <c r="BN69" s="1069"/>
      <c r="BO69" s="1069"/>
      <c r="BP69" s="1069"/>
      <c r="BQ69" s="1069"/>
      <c r="BR69" s="1069"/>
      <c r="BS69" s="1069"/>
      <c r="BT69" s="1069"/>
      <c r="BU69" s="1069"/>
      <c r="BV69" s="1069"/>
      <c r="BW69" s="1069"/>
      <c r="BX69" s="1069"/>
      <c r="BY69" s="1069"/>
      <c r="BZ69" s="1069"/>
      <c r="CA69" s="1069"/>
      <c r="CB69" s="1069"/>
      <c r="CC69" s="1069"/>
      <c r="CD69" s="1069"/>
      <c r="CE69" s="1069"/>
      <c r="CF69" s="1069"/>
      <c r="CG69" s="1069"/>
      <c r="CH69" s="1069"/>
      <c r="CI69" s="1069"/>
      <c r="CJ69" s="1069"/>
      <c r="CK69" s="1069"/>
      <c r="CL69" s="1069"/>
      <c r="CM69" s="1069"/>
      <c r="CN69" s="1069"/>
      <c r="CO69" s="1069"/>
      <c r="CP69" s="1069"/>
      <c r="CQ69" s="1069"/>
      <c r="CR69" s="1069"/>
      <c r="CS69" s="1069"/>
      <c r="CT69" s="1069"/>
      <c r="CU69" s="1069"/>
      <c r="CV69" s="1069"/>
      <c r="CW69" s="1069"/>
      <c r="CX69" s="1069"/>
      <c r="CY69" s="1069"/>
      <c r="CZ69" s="1069"/>
      <c r="DA69" s="1069"/>
      <c r="DB69" s="1069"/>
      <c r="DC69" s="1069"/>
      <c r="DD69" s="1069"/>
      <c r="DE69" s="1069"/>
      <c r="DF69" s="1069"/>
      <c r="DG69" s="1069"/>
      <c r="DH69" s="1069"/>
      <c r="DI69" s="1069"/>
      <c r="DJ69" s="1069"/>
      <c r="DK69" s="1069"/>
      <c r="DL69" s="1069"/>
      <c r="DM69" s="1069"/>
      <c r="DN69" s="1069"/>
      <c r="DO69" s="1069"/>
      <c r="DP69" s="1069"/>
      <c r="DQ69" s="1069"/>
      <c r="DR69" s="1069"/>
      <c r="DS69" s="1069"/>
      <c r="DT69" s="1069"/>
      <c r="DU69" s="1069"/>
      <c r="DV69" s="1069"/>
      <c r="DW69" s="1069"/>
      <c r="DX69" s="1069"/>
      <c r="DY69" s="1092"/>
      <c r="DZ69" s="1147"/>
      <c r="EN69" s="1083"/>
    </row>
    <row r="70" spans="2:153" ht="14.45" customHeight="1">
      <c r="B70" s="1148"/>
      <c r="C70" s="1093"/>
      <c r="D70" s="1021"/>
      <c r="E70" s="1021"/>
      <c r="F70" s="1021"/>
      <c r="G70" s="1021"/>
      <c r="H70" s="1021"/>
      <c r="I70" s="1021"/>
      <c r="J70" s="1021"/>
      <c r="K70" s="1069"/>
      <c r="L70" s="1069"/>
      <c r="M70" s="1069"/>
      <c r="N70" s="1069"/>
      <c r="O70" s="1069"/>
      <c r="P70" s="1069"/>
      <c r="Q70" s="1069"/>
      <c r="R70" s="1069"/>
      <c r="S70" s="1069"/>
      <c r="T70" s="1069"/>
      <c r="U70" s="1069"/>
      <c r="V70" s="1069"/>
      <c r="W70" s="1069"/>
      <c r="X70" s="1069"/>
      <c r="Y70" s="1069"/>
      <c r="Z70" s="1069"/>
      <c r="AA70" s="1069"/>
      <c r="AB70" s="1069"/>
      <c r="AC70" s="1069"/>
      <c r="AD70" s="1069"/>
      <c r="AE70" s="1069"/>
      <c r="AF70" s="1069"/>
      <c r="AG70" s="1069"/>
      <c r="AH70" s="1069"/>
      <c r="AI70" s="1069"/>
      <c r="AJ70" s="1069"/>
      <c r="AK70" s="1069"/>
      <c r="AL70" s="1069"/>
      <c r="AM70" s="1069"/>
      <c r="AN70" s="1069"/>
      <c r="AO70" s="1069"/>
      <c r="AP70" s="1069"/>
      <c r="AQ70" s="1069"/>
      <c r="AR70" s="1069"/>
      <c r="AS70" s="1069"/>
      <c r="AT70" s="1069"/>
      <c r="AU70" s="1069"/>
      <c r="AV70" s="1069"/>
      <c r="AW70" s="1069"/>
      <c r="AX70" s="1069"/>
      <c r="AY70" s="1069"/>
      <c r="AZ70" s="1069"/>
      <c r="BA70" s="1069"/>
      <c r="BB70" s="1069"/>
      <c r="BC70" s="1069"/>
      <c r="BD70" s="1069"/>
      <c r="BE70" s="1069"/>
      <c r="BF70" s="1069"/>
      <c r="BG70" s="1069"/>
      <c r="BH70" s="1069"/>
      <c r="BI70" s="1069"/>
      <c r="BJ70" s="1069"/>
      <c r="BK70" s="1069"/>
      <c r="BL70" s="1069"/>
      <c r="BM70" s="1069"/>
      <c r="BN70" s="1069"/>
      <c r="BO70" s="1069"/>
      <c r="BP70" s="1069"/>
      <c r="BQ70" s="1069"/>
      <c r="BR70" s="1069"/>
      <c r="BS70" s="1069"/>
      <c r="BT70" s="1069"/>
      <c r="BU70" s="1069"/>
      <c r="BV70" s="1069"/>
      <c r="BW70" s="1069"/>
      <c r="BX70" s="1069"/>
      <c r="BY70" s="1069"/>
      <c r="BZ70" s="1069"/>
      <c r="CA70" s="1069"/>
      <c r="CB70" s="1069"/>
      <c r="CC70" s="1069"/>
      <c r="CD70" s="1069"/>
      <c r="CE70" s="1069"/>
      <c r="CF70" s="1069"/>
      <c r="CG70" s="1069"/>
      <c r="CH70" s="1069"/>
      <c r="CI70" s="1069"/>
      <c r="CJ70" s="1069"/>
      <c r="CK70" s="1069"/>
      <c r="CL70" s="1069"/>
      <c r="CM70" s="1069"/>
      <c r="CN70" s="1069"/>
      <c r="CO70" s="1069"/>
      <c r="CP70" s="1069"/>
      <c r="CQ70" s="1069"/>
      <c r="CR70" s="1069"/>
      <c r="CS70" s="1069"/>
      <c r="CT70" s="1069"/>
      <c r="CU70" s="1069"/>
      <c r="CV70" s="1069"/>
      <c r="CW70" s="1069"/>
      <c r="CX70" s="1069"/>
      <c r="CY70" s="1069"/>
      <c r="CZ70" s="1069"/>
      <c r="DA70" s="1069"/>
      <c r="DB70" s="1069"/>
      <c r="DC70" s="1069"/>
      <c r="DD70" s="1069"/>
      <c r="DE70" s="1069"/>
      <c r="DF70" s="1069"/>
      <c r="DG70" s="1069"/>
      <c r="DH70" s="1069"/>
      <c r="DI70" s="1069"/>
      <c r="DJ70" s="1069"/>
      <c r="DK70" s="1069"/>
      <c r="DL70" s="1069"/>
      <c r="DM70" s="1069"/>
      <c r="DN70" s="1069"/>
      <c r="DO70" s="1069"/>
      <c r="DP70" s="1069"/>
      <c r="DQ70" s="1069"/>
      <c r="DR70" s="1069"/>
      <c r="DS70" s="1069"/>
      <c r="DT70" s="1069"/>
      <c r="DU70" s="1069"/>
      <c r="DV70" s="1069"/>
      <c r="DW70" s="1069"/>
      <c r="DX70" s="1069"/>
      <c r="DY70" s="1092"/>
      <c r="DZ70" s="1147"/>
      <c r="EP70" s="1083"/>
    </row>
    <row r="71" spans="2:153" ht="15.75">
      <c r="B71" s="1148"/>
      <c r="C71" s="1093" t="s">
        <v>313</v>
      </c>
      <c r="D71" s="1021"/>
      <c r="E71" s="1021"/>
      <c r="F71" s="1021"/>
      <c r="G71" s="1021"/>
      <c r="H71" s="1021"/>
      <c r="I71" s="1021"/>
      <c r="J71" s="1021"/>
      <c r="K71" s="1069"/>
      <c r="L71" s="1069"/>
      <c r="M71" s="1069"/>
      <c r="N71" s="1069"/>
      <c r="O71" s="1069"/>
      <c r="P71" s="1069"/>
      <c r="Q71" s="2343"/>
      <c r="R71" s="2344"/>
      <c r="S71" s="2344"/>
      <c r="T71" s="2344"/>
      <c r="U71" s="2344"/>
      <c r="V71" s="2344"/>
      <c r="W71" s="2344"/>
      <c r="X71" s="2344"/>
      <c r="Y71" s="2344"/>
      <c r="Z71" s="2344"/>
      <c r="AA71" s="2344"/>
      <c r="AB71" s="2344"/>
      <c r="AC71" s="2344"/>
      <c r="AD71" s="2344"/>
      <c r="AE71" s="2344"/>
      <c r="AF71" s="2344"/>
      <c r="AG71" s="2344"/>
      <c r="AH71" s="2344"/>
      <c r="AI71" s="2344"/>
      <c r="AJ71" s="2344"/>
      <c r="AK71" s="2344"/>
      <c r="AL71" s="2344"/>
      <c r="AM71" s="2344"/>
      <c r="AN71" s="2344"/>
      <c r="AO71" s="2345"/>
      <c r="AP71" s="1069"/>
      <c r="AQ71" s="1069"/>
      <c r="AR71" s="1069"/>
      <c r="AS71" s="1069"/>
      <c r="AT71" s="1069"/>
      <c r="AU71" s="1069"/>
      <c r="AV71" s="1069"/>
      <c r="AW71" s="1069"/>
      <c r="AX71" s="1069"/>
      <c r="AY71" s="1069"/>
      <c r="AZ71" s="1069"/>
      <c r="BA71" s="1069"/>
      <c r="BB71" s="1069"/>
      <c r="BC71" s="1069"/>
      <c r="BD71" s="1069"/>
      <c r="BE71" s="1069"/>
      <c r="BF71" s="1069"/>
      <c r="BG71" s="1069"/>
      <c r="BH71" s="1069"/>
      <c r="BI71" s="1069"/>
      <c r="BJ71" s="1069"/>
      <c r="BK71" s="1069"/>
      <c r="BL71" s="1069"/>
      <c r="BM71" s="1069"/>
      <c r="BN71" s="1069"/>
      <c r="BO71" s="1021"/>
      <c r="BP71" s="1069"/>
      <c r="BQ71" s="1069"/>
      <c r="BR71" s="1069"/>
      <c r="BS71" s="1069"/>
      <c r="BT71" s="1069"/>
      <c r="BU71" s="1069"/>
      <c r="BV71" s="1069"/>
      <c r="BW71" s="1069"/>
      <c r="BX71" s="1069"/>
      <c r="BY71" s="1069"/>
      <c r="BZ71" s="1069"/>
      <c r="CA71" s="1069"/>
      <c r="CB71" s="1069"/>
      <c r="CC71" s="1069"/>
      <c r="CD71" s="1069"/>
      <c r="CE71" s="1069"/>
      <c r="CF71" s="1069"/>
      <c r="CG71" s="1069"/>
      <c r="CH71" s="1069"/>
      <c r="CI71" s="1069"/>
      <c r="CJ71" s="1069"/>
      <c r="CK71" s="1069"/>
      <c r="CL71" s="1069"/>
      <c r="CM71" s="1069"/>
      <c r="CN71" s="1069"/>
      <c r="CO71" s="1069"/>
      <c r="CP71" s="1069"/>
      <c r="CQ71" s="1069"/>
      <c r="CR71" s="1069"/>
      <c r="CS71" s="1069"/>
      <c r="CT71" s="1069"/>
      <c r="CU71" s="1069"/>
      <c r="CV71" s="1069"/>
      <c r="CW71" s="1069"/>
      <c r="CX71" s="1069"/>
      <c r="CY71" s="1069"/>
      <c r="CZ71" s="1069"/>
      <c r="DA71" s="1069"/>
      <c r="DB71" s="1069"/>
      <c r="DC71" s="1069"/>
      <c r="DD71" s="1069"/>
      <c r="DE71" s="1069"/>
      <c r="DF71" s="1069"/>
      <c r="DG71" s="1069"/>
      <c r="DH71" s="1069"/>
      <c r="DI71" s="1069"/>
      <c r="DJ71" s="1069"/>
      <c r="DK71" s="1069"/>
      <c r="DL71" s="1069"/>
      <c r="DM71" s="1069"/>
      <c r="DN71" s="1069"/>
      <c r="DO71" s="1069"/>
      <c r="DP71" s="1069"/>
      <c r="DQ71" s="1069"/>
      <c r="DR71" s="1069"/>
      <c r="DS71" s="1069"/>
      <c r="DT71" s="1069"/>
      <c r="DU71" s="1069"/>
      <c r="DV71" s="1069"/>
      <c r="DW71" s="1069"/>
      <c r="DX71" s="1069"/>
      <c r="DY71" s="1092"/>
      <c r="DZ71" s="1147"/>
      <c r="EO71" s="1083"/>
      <c r="EP71" s="1083"/>
      <c r="EQ71" s="1083"/>
      <c r="ER71" s="1083"/>
      <c r="ES71" s="1083"/>
      <c r="ET71" s="1083"/>
      <c r="EU71" s="1083"/>
      <c r="EV71" s="1083"/>
    </row>
    <row r="72" spans="2:153" ht="6.75" customHeight="1">
      <c r="B72" s="1148"/>
      <c r="C72" s="1093"/>
      <c r="D72" s="1021"/>
      <c r="E72" s="1021"/>
      <c r="F72" s="1021"/>
      <c r="G72" s="1021"/>
      <c r="H72" s="1021"/>
      <c r="I72" s="1021"/>
      <c r="J72" s="1021"/>
      <c r="K72" s="1069"/>
      <c r="L72" s="1069"/>
      <c r="M72" s="1069"/>
      <c r="N72" s="1069"/>
      <c r="O72" s="1069"/>
      <c r="P72" s="1069"/>
      <c r="Q72" s="1069"/>
      <c r="R72" s="1069"/>
      <c r="S72" s="1069"/>
      <c r="T72" s="1069"/>
      <c r="U72" s="1069"/>
      <c r="V72" s="1069"/>
      <c r="W72" s="1069"/>
      <c r="X72" s="1069"/>
      <c r="Y72" s="1069"/>
      <c r="Z72" s="1069"/>
      <c r="AA72" s="1069"/>
      <c r="AB72" s="1069"/>
      <c r="AC72" s="1069"/>
      <c r="AD72" s="1069"/>
      <c r="AE72" s="1069"/>
      <c r="AF72" s="1069"/>
      <c r="AG72" s="1069"/>
      <c r="AH72" s="1069"/>
      <c r="AI72" s="1069"/>
      <c r="AJ72" s="1069"/>
      <c r="AK72" s="1069"/>
      <c r="AL72" s="1069"/>
      <c r="AM72" s="1069"/>
      <c r="AN72" s="1069"/>
      <c r="AO72" s="1069"/>
      <c r="AP72" s="1069"/>
      <c r="AQ72" s="1069"/>
      <c r="AR72" s="1069"/>
      <c r="AS72" s="1069"/>
      <c r="AT72" s="1069"/>
      <c r="AU72" s="1069"/>
      <c r="AV72" s="1069"/>
      <c r="AW72" s="1069"/>
      <c r="AX72" s="1069"/>
      <c r="AY72" s="1069"/>
      <c r="AZ72" s="1069"/>
      <c r="BA72" s="1069"/>
      <c r="BB72" s="1069"/>
      <c r="BC72" s="1069"/>
      <c r="BD72" s="1069"/>
      <c r="BE72" s="1069"/>
      <c r="BF72" s="1069"/>
      <c r="BG72" s="1069"/>
      <c r="BH72" s="1069"/>
      <c r="BI72" s="1069"/>
      <c r="BJ72" s="1069"/>
      <c r="BK72" s="1069"/>
      <c r="BL72" s="1069"/>
      <c r="BM72" s="1069"/>
      <c r="BN72" s="1069"/>
      <c r="BO72" s="1069"/>
      <c r="BP72" s="1069"/>
      <c r="BQ72" s="1069"/>
      <c r="BR72" s="1069"/>
      <c r="BS72" s="1069"/>
      <c r="BT72" s="1069"/>
      <c r="BU72" s="1069"/>
      <c r="BV72" s="1069"/>
      <c r="BW72" s="1069"/>
      <c r="BX72" s="1069"/>
      <c r="BY72" s="1069"/>
      <c r="BZ72" s="1069"/>
      <c r="CA72" s="1069"/>
      <c r="CB72" s="1069"/>
      <c r="CC72" s="1069"/>
      <c r="CD72" s="1069"/>
      <c r="CE72" s="1069"/>
      <c r="CF72" s="1069"/>
      <c r="CG72" s="1069"/>
      <c r="CH72" s="1069"/>
      <c r="CI72" s="1069"/>
      <c r="CJ72" s="1069"/>
      <c r="CK72" s="1069"/>
      <c r="CL72" s="1069"/>
      <c r="CM72" s="1069"/>
      <c r="CN72" s="1069"/>
      <c r="CO72" s="1069"/>
      <c r="CP72" s="1069"/>
      <c r="CQ72" s="1069"/>
      <c r="CR72" s="1069"/>
      <c r="CS72" s="1069"/>
      <c r="CT72" s="1069"/>
      <c r="CU72" s="1069"/>
      <c r="CV72" s="1069"/>
      <c r="CW72" s="1069"/>
      <c r="CX72" s="1069"/>
      <c r="CY72" s="1069"/>
      <c r="CZ72" s="1069"/>
      <c r="DA72" s="1069"/>
      <c r="DB72" s="1069"/>
      <c r="DC72" s="1069"/>
      <c r="DD72" s="1069"/>
      <c r="DE72" s="1069"/>
      <c r="DF72" s="1069"/>
      <c r="DG72" s="1069"/>
      <c r="DH72" s="1069"/>
      <c r="DI72" s="1069"/>
      <c r="DJ72" s="1069"/>
      <c r="DK72" s="1069"/>
      <c r="DL72" s="1069"/>
      <c r="DM72" s="1069"/>
      <c r="DN72" s="1069"/>
      <c r="DO72" s="1069"/>
      <c r="DP72" s="1069"/>
      <c r="DQ72" s="1069"/>
      <c r="DR72" s="1069"/>
      <c r="DS72" s="1069"/>
      <c r="DT72" s="1069"/>
      <c r="DU72" s="1069"/>
      <c r="DV72" s="1069"/>
      <c r="DW72" s="1069"/>
      <c r="DX72" s="1069"/>
      <c r="DY72" s="1092"/>
      <c r="DZ72" s="1147"/>
      <c r="EO72" s="1083"/>
      <c r="EP72" s="1083"/>
      <c r="EQ72" s="1083"/>
      <c r="ER72" s="1083"/>
      <c r="ES72" s="1083"/>
      <c r="ET72" s="1083"/>
      <c r="EU72" s="1083"/>
      <c r="EV72" s="1083"/>
    </row>
    <row r="73" spans="2:153" ht="16.899999999999999" customHeight="1">
      <c r="B73" s="1146"/>
      <c r="C73" s="1091"/>
      <c r="D73" s="1069"/>
      <c r="E73" s="1069"/>
      <c r="F73" s="1069"/>
      <c r="G73" s="1069"/>
      <c r="H73" s="1069"/>
      <c r="I73" s="1069"/>
      <c r="J73" s="1069"/>
      <c r="K73" s="1069"/>
      <c r="L73" s="1069"/>
      <c r="M73" s="1069"/>
      <c r="N73" s="1069"/>
      <c r="O73" s="1069"/>
      <c r="P73" s="1069"/>
      <c r="Q73" s="1069"/>
      <c r="R73" s="1069"/>
      <c r="S73" s="1069"/>
      <c r="T73" s="1069"/>
      <c r="U73" s="1069"/>
      <c r="V73" s="1069"/>
      <c r="W73" s="1069"/>
      <c r="X73" s="1069"/>
      <c r="Y73" s="1069"/>
      <c r="Z73" s="1069"/>
      <c r="AA73" s="1069"/>
      <c r="AB73" s="1069"/>
      <c r="AC73" s="1069"/>
      <c r="AD73" s="1069"/>
      <c r="AE73" s="1069"/>
      <c r="AF73" s="1069"/>
      <c r="AG73" s="1069"/>
      <c r="AH73" s="1069"/>
      <c r="AI73" s="1069"/>
      <c r="AJ73" s="1069"/>
      <c r="AK73" s="1069"/>
      <c r="AL73" s="1069"/>
      <c r="AM73" s="1069"/>
      <c r="AN73" s="1069"/>
      <c r="AO73" s="1069"/>
      <c r="AP73" s="1069"/>
      <c r="AQ73" s="1069"/>
      <c r="AR73" s="1069"/>
      <c r="AS73" s="1021" t="s">
        <v>205</v>
      </c>
      <c r="AT73" s="1069"/>
      <c r="AU73" s="1069"/>
      <c r="AV73" s="1069"/>
      <c r="AW73" s="1069"/>
      <c r="AX73" s="1069"/>
      <c r="AY73" s="1069"/>
      <c r="AZ73" s="1069"/>
      <c r="BA73" s="1069"/>
      <c r="BB73" s="1069"/>
      <c r="BC73" s="1069"/>
      <c r="BD73" s="1069"/>
      <c r="BE73" s="1069"/>
      <c r="BF73" s="1069"/>
      <c r="BG73" s="1021" t="s">
        <v>21</v>
      </c>
      <c r="BH73" s="1069"/>
      <c r="BI73" s="1069"/>
      <c r="BJ73" s="1069"/>
      <c r="BK73" s="1069"/>
      <c r="BL73" s="1069"/>
      <c r="BM73" s="1069"/>
      <c r="BN73" s="1069"/>
      <c r="BO73" s="1069"/>
      <c r="BP73" s="1069"/>
      <c r="BQ73" s="1069"/>
      <c r="BR73" s="1069"/>
      <c r="BS73" s="1069"/>
      <c r="BT73" s="1069"/>
      <c r="BU73" s="1069"/>
      <c r="BV73" s="1069"/>
      <c r="BW73" s="1069"/>
      <c r="BX73" s="1069"/>
      <c r="BY73" s="1069"/>
      <c r="BZ73" s="1069"/>
      <c r="CA73" s="1069"/>
      <c r="CB73" s="1069"/>
      <c r="CC73" s="1069"/>
      <c r="CD73" s="1069"/>
      <c r="CE73" s="1069"/>
      <c r="CF73" s="1069"/>
      <c r="CG73" s="1069"/>
      <c r="CH73" s="1069"/>
      <c r="CI73" s="1069"/>
      <c r="CJ73" s="1069"/>
      <c r="CK73" s="1069"/>
      <c r="CL73" s="1069"/>
      <c r="CM73" s="1069"/>
      <c r="CN73" s="1069"/>
      <c r="CO73" s="1069"/>
      <c r="CP73" s="1069"/>
      <c r="CQ73" s="1069"/>
      <c r="CR73" s="1069"/>
      <c r="CS73" s="1069"/>
      <c r="CT73" s="1069"/>
      <c r="CU73" s="1069"/>
      <c r="CV73" s="1069"/>
      <c r="CW73" s="1069"/>
      <c r="CX73" s="1069"/>
      <c r="CY73" s="1069"/>
      <c r="CZ73" s="1069"/>
      <c r="DA73" s="1069"/>
      <c r="DB73" s="1069"/>
      <c r="DC73" s="1069"/>
      <c r="DD73" s="1069"/>
      <c r="DE73" s="1069"/>
      <c r="DF73" s="1069"/>
      <c r="DG73" s="1069"/>
      <c r="DH73" s="1069"/>
      <c r="DI73" s="1069"/>
      <c r="DJ73" s="1069"/>
      <c r="DK73" s="1069"/>
      <c r="DL73" s="1069"/>
      <c r="DM73" s="1069"/>
      <c r="DN73" s="1069"/>
      <c r="DO73" s="1069"/>
      <c r="DP73" s="1069"/>
      <c r="DQ73" s="1069"/>
      <c r="DR73" s="1069"/>
      <c r="DS73" s="1069"/>
      <c r="DT73" s="1021"/>
      <c r="DU73" s="1021"/>
      <c r="DV73" s="1021"/>
      <c r="DW73" s="1021"/>
      <c r="DX73" s="1021"/>
      <c r="DY73" s="1108"/>
      <c r="DZ73" s="1147"/>
      <c r="EO73" s="1083"/>
      <c r="EP73" s="1083"/>
      <c r="EQ73" s="1083"/>
      <c r="ER73" s="1083"/>
      <c r="ES73" s="1083"/>
      <c r="ET73" s="1083"/>
      <c r="EU73" s="1083"/>
      <c r="EV73" s="1083"/>
    </row>
    <row r="74" spans="2:153" ht="10.15" customHeight="1">
      <c r="B74" s="1146"/>
      <c r="C74" s="1091"/>
      <c r="D74" s="1069"/>
      <c r="E74" s="1069"/>
      <c r="F74" s="1069"/>
      <c r="G74" s="1069"/>
      <c r="H74" s="1069"/>
      <c r="I74" s="1069"/>
      <c r="J74" s="1069"/>
      <c r="K74" s="1069"/>
      <c r="L74" s="1069"/>
      <c r="M74" s="1069"/>
      <c r="N74" s="1069"/>
      <c r="O74" s="1069"/>
      <c r="P74" s="1069"/>
      <c r="Q74" s="1069"/>
      <c r="R74" s="1069"/>
      <c r="S74" s="1069"/>
      <c r="T74" s="1069"/>
      <c r="U74" s="1069"/>
      <c r="V74" s="1069"/>
      <c r="W74" s="1069"/>
      <c r="X74" s="1069"/>
      <c r="Y74" s="1069"/>
      <c r="Z74" s="1069"/>
      <c r="AA74" s="1069"/>
      <c r="AB74" s="1069"/>
      <c r="AC74" s="1069"/>
      <c r="AD74" s="1069"/>
      <c r="AE74" s="1069"/>
      <c r="AF74" s="1069"/>
      <c r="AG74" s="1069"/>
      <c r="AH74" s="1069"/>
      <c r="AI74" s="1069"/>
      <c r="AJ74" s="1069"/>
      <c r="AK74" s="1069"/>
      <c r="AL74" s="1069"/>
      <c r="AM74" s="1069"/>
      <c r="AN74" s="1069"/>
      <c r="AO74" s="1069"/>
      <c r="AP74" s="1069"/>
      <c r="AQ74" s="1069"/>
      <c r="AR74" s="1069"/>
      <c r="AS74" s="1069"/>
      <c r="AT74" s="1069"/>
      <c r="AU74" s="1069"/>
      <c r="AV74" s="1069"/>
      <c r="AW74" s="1069"/>
      <c r="AX74" s="1069"/>
      <c r="AY74" s="1069"/>
      <c r="AZ74" s="1069"/>
      <c r="BA74" s="1069"/>
      <c r="BB74" s="1069"/>
      <c r="BC74" s="1069"/>
      <c r="BD74" s="1069"/>
      <c r="BE74" s="1069"/>
      <c r="BF74" s="1069"/>
      <c r="BG74" s="1069"/>
      <c r="BH74" s="1069"/>
      <c r="BI74" s="1069"/>
      <c r="BJ74" s="1069"/>
      <c r="BK74" s="1069"/>
      <c r="BL74" s="1069"/>
      <c r="BM74" s="1069"/>
      <c r="BN74" s="1069"/>
      <c r="BO74" s="1069"/>
      <c r="BP74" s="1069"/>
      <c r="BQ74" s="1069"/>
      <c r="BR74" s="1069"/>
      <c r="BS74" s="1069"/>
      <c r="BT74" s="1069"/>
      <c r="BU74" s="1069"/>
      <c r="BV74" s="1069"/>
      <c r="BW74" s="1069"/>
      <c r="BX74" s="1069"/>
      <c r="BY74" s="1069"/>
      <c r="BZ74" s="1069"/>
      <c r="CA74" s="1069"/>
      <c r="CB74" s="1069"/>
      <c r="CC74" s="1069"/>
      <c r="CD74" s="1069"/>
      <c r="CE74" s="1069"/>
      <c r="CF74" s="1069"/>
      <c r="CG74" s="1069"/>
      <c r="CH74" s="1069"/>
      <c r="CI74" s="1069"/>
      <c r="CJ74" s="1069"/>
      <c r="CK74" s="1069"/>
      <c r="CL74" s="1069"/>
      <c r="CM74" s="1069"/>
      <c r="CN74" s="1069"/>
      <c r="CO74" s="1069"/>
      <c r="CP74" s="1069"/>
      <c r="CQ74" s="1069"/>
      <c r="CR74" s="1069"/>
      <c r="CS74" s="1069"/>
      <c r="CT74" s="1069"/>
      <c r="CU74" s="1069"/>
      <c r="CV74" s="1069"/>
      <c r="CW74" s="1069"/>
      <c r="CX74" s="1069"/>
      <c r="CY74" s="1069"/>
      <c r="CZ74" s="1069"/>
      <c r="DA74" s="1069"/>
      <c r="DB74" s="1069"/>
      <c r="DC74" s="1069"/>
      <c r="DD74" s="1069"/>
      <c r="DE74" s="1069"/>
      <c r="DF74" s="1069"/>
      <c r="DG74" s="1069"/>
      <c r="DH74" s="1069"/>
      <c r="DI74" s="1069"/>
      <c r="DJ74" s="1069"/>
      <c r="DK74" s="1069"/>
      <c r="DL74" s="1069"/>
      <c r="DM74" s="1069"/>
      <c r="DN74" s="1069"/>
      <c r="DO74" s="1069"/>
      <c r="DP74" s="1069"/>
      <c r="DQ74" s="1069"/>
      <c r="DR74" s="1069"/>
      <c r="DS74" s="1069"/>
      <c r="DT74" s="1069"/>
      <c r="DU74" s="1069"/>
      <c r="DV74" s="1069"/>
      <c r="DW74" s="1069"/>
      <c r="DX74" s="1069"/>
      <c r="DY74" s="1092"/>
      <c r="DZ74" s="1147"/>
      <c r="EO74" s="1083"/>
      <c r="EP74" s="1083"/>
      <c r="EQ74" s="1083"/>
      <c r="ER74" s="1083"/>
      <c r="ES74" s="1083"/>
      <c r="ET74" s="1083"/>
      <c r="EU74" s="1083"/>
      <c r="EV74" s="1083"/>
    </row>
    <row r="75" spans="2:153" ht="15.75">
      <c r="B75" s="1148"/>
      <c r="C75" s="1093" t="s">
        <v>249</v>
      </c>
      <c r="D75" s="1021"/>
      <c r="E75" s="1021"/>
      <c r="F75" s="1021"/>
      <c r="G75" s="1021"/>
      <c r="H75" s="1021"/>
      <c r="I75" s="1021"/>
      <c r="J75" s="1021"/>
      <c r="K75" s="1021"/>
      <c r="L75" s="1021"/>
      <c r="M75" s="1109"/>
      <c r="N75" s="1110"/>
      <c r="O75" s="1021"/>
      <c r="P75" s="1021"/>
      <c r="Q75" s="1021"/>
      <c r="R75" s="1021"/>
      <c r="S75" s="1021"/>
      <c r="T75" s="1021"/>
      <c r="U75" s="1021" t="s">
        <v>251</v>
      </c>
      <c r="V75" s="1069"/>
      <c r="W75" s="1069"/>
      <c r="X75" s="1069"/>
      <c r="Y75" s="1069"/>
      <c r="Z75" s="1069"/>
      <c r="AA75" s="1069"/>
      <c r="AB75" s="1069"/>
      <c r="AC75" s="1069"/>
      <c r="AD75" s="1069"/>
      <c r="AE75" s="1069"/>
      <c r="AF75" s="1069"/>
      <c r="AG75" s="1069"/>
      <c r="AH75" s="1069"/>
      <c r="AI75" s="1069"/>
      <c r="AJ75" s="1069"/>
      <c r="AK75" s="1069"/>
      <c r="AL75" s="1069"/>
      <c r="AM75" s="1069"/>
      <c r="AN75" s="1069"/>
      <c r="AO75" s="1069"/>
      <c r="AP75" s="1069"/>
      <c r="AQ75" s="1069"/>
      <c r="AR75" s="2343" t="s">
        <v>250</v>
      </c>
      <c r="AS75" s="2344"/>
      <c r="AT75" s="2344"/>
      <c r="AU75" s="2344"/>
      <c r="AV75" s="2344"/>
      <c r="AW75" s="2344"/>
      <c r="AX75" s="2344"/>
      <c r="AY75" s="2344"/>
      <c r="AZ75" s="2344"/>
      <c r="BA75" s="2344"/>
      <c r="BB75" s="2344"/>
      <c r="BC75" s="2345"/>
      <c r="BD75" s="1069"/>
      <c r="BE75" s="1069"/>
      <c r="BF75" s="1069"/>
      <c r="BG75" s="2287" t="s">
        <v>795</v>
      </c>
      <c r="BH75" s="2287"/>
      <c r="BI75" s="2287"/>
      <c r="BJ75" s="2287"/>
      <c r="BK75" s="2287"/>
      <c r="BL75" s="2287"/>
      <c r="BM75" s="2287"/>
      <c r="BN75" s="2287"/>
      <c r="BO75" s="2287"/>
      <c r="BP75" s="2287"/>
      <c r="BQ75" s="2287"/>
      <c r="BR75" s="2287"/>
      <c r="BS75" s="2287"/>
      <c r="BT75" s="2287"/>
      <c r="BU75" s="1069"/>
      <c r="BV75" s="1069"/>
      <c r="BW75" s="1069"/>
      <c r="BX75" s="1069"/>
      <c r="BY75" s="1069"/>
      <c r="BZ75" s="1069"/>
      <c r="CA75" s="1069"/>
      <c r="CB75" s="1069"/>
      <c r="CC75" s="1069"/>
      <c r="CD75" s="1069"/>
      <c r="CE75" s="1069"/>
      <c r="CF75" s="1069"/>
      <c r="CG75" s="1069"/>
      <c r="CH75" s="1069"/>
      <c r="CI75" s="1069"/>
      <c r="CJ75" s="1069"/>
      <c r="CK75" s="1069"/>
      <c r="CL75" s="1069"/>
      <c r="CM75" s="1069"/>
      <c r="CN75" s="1069"/>
      <c r="CO75" s="1069"/>
      <c r="CP75" s="1069"/>
      <c r="CQ75" s="1069"/>
      <c r="CR75" s="1069"/>
      <c r="CS75" s="1069"/>
      <c r="CT75" s="1069"/>
      <c r="CU75" s="1069"/>
      <c r="CV75" s="1069"/>
      <c r="CW75" s="1069"/>
      <c r="CX75" s="1069"/>
      <c r="CY75" s="1069"/>
      <c r="CZ75" s="1069"/>
      <c r="DA75" s="1069"/>
      <c r="DB75" s="1069"/>
      <c r="DC75" s="1069"/>
      <c r="DD75" s="1069"/>
      <c r="DE75" s="1069"/>
      <c r="DF75" s="1069"/>
      <c r="DG75" s="1069"/>
      <c r="DH75" s="1069"/>
      <c r="DI75" s="1069"/>
      <c r="DJ75" s="1069"/>
      <c r="DK75" s="1069"/>
      <c r="DL75" s="1069"/>
      <c r="DM75" s="1069"/>
      <c r="DN75" s="1069"/>
      <c r="DO75" s="1069"/>
      <c r="DP75" s="1069"/>
      <c r="DQ75" s="1069"/>
      <c r="DR75" s="1069"/>
      <c r="DS75" s="1069"/>
      <c r="DT75" s="1069"/>
      <c r="DU75" s="1069"/>
      <c r="DV75" s="1069"/>
      <c r="DW75" s="1069"/>
      <c r="DX75" s="1069"/>
      <c r="DY75" s="1092"/>
      <c r="DZ75" s="1147"/>
      <c r="EO75" s="1083"/>
      <c r="EP75" s="1083"/>
      <c r="EQ75" s="1083"/>
      <c r="ER75" s="1083"/>
      <c r="ES75" s="1083"/>
      <c r="ET75" s="1083"/>
      <c r="EU75" s="1083"/>
      <c r="EV75" s="1083"/>
    </row>
    <row r="76" spans="2:153" ht="15.75">
      <c r="B76" s="1148"/>
      <c r="C76" s="1093"/>
      <c r="D76" s="1021"/>
      <c r="E76" s="1021"/>
      <c r="F76" s="1021"/>
      <c r="G76" s="1021"/>
      <c r="H76" s="1021"/>
      <c r="I76" s="1021"/>
      <c r="J76" s="1021"/>
      <c r="K76" s="1021"/>
      <c r="L76" s="1021"/>
      <c r="M76" s="1021"/>
      <c r="N76" s="1021"/>
      <c r="O76" s="1021"/>
      <c r="P76" s="1021"/>
      <c r="Q76" s="1021"/>
      <c r="R76" s="1021"/>
      <c r="S76" s="1021"/>
      <c r="T76" s="1021"/>
      <c r="U76" s="1021" t="s">
        <v>252</v>
      </c>
      <c r="V76" s="1069"/>
      <c r="W76" s="1069"/>
      <c r="X76" s="1069"/>
      <c r="Y76" s="1069"/>
      <c r="Z76" s="1069"/>
      <c r="AA76" s="1069"/>
      <c r="AB76" s="1069"/>
      <c r="AC76" s="1069"/>
      <c r="AD76" s="1069"/>
      <c r="AE76" s="1069"/>
      <c r="AF76" s="1069"/>
      <c r="AG76" s="1069"/>
      <c r="AH76" s="1069"/>
      <c r="AI76" s="1069"/>
      <c r="AJ76" s="1069"/>
      <c r="AK76" s="1069"/>
      <c r="AL76" s="1069"/>
      <c r="AM76" s="1069"/>
      <c r="AN76" s="1069"/>
      <c r="AO76" s="1069"/>
      <c r="AP76" s="1069"/>
      <c r="AQ76" s="1069"/>
      <c r="AR76" s="2343" t="s">
        <v>250</v>
      </c>
      <c r="AS76" s="2344"/>
      <c r="AT76" s="2344"/>
      <c r="AU76" s="2344"/>
      <c r="AV76" s="2344"/>
      <c r="AW76" s="2344"/>
      <c r="AX76" s="2344"/>
      <c r="AY76" s="2344"/>
      <c r="AZ76" s="2344"/>
      <c r="BA76" s="2344"/>
      <c r="BB76" s="2344"/>
      <c r="BC76" s="2345"/>
      <c r="BD76" s="1069"/>
      <c r="BE76" s="1069"/>
      <c r="BF76" s="1069"/>
      <c r="BG76" s="2243" t="s">
        <v>796</v>
      </c>
      <c r="BH76" s="2244"/>
      <c r="BI76" s="2244"/>
      <c r="BJ76" s="2244"/>
      <c r="BK76" s="2244"/>
      <c r="BL76" s="2244"/>
      <c r="BM76" s="2244"/>
      <c r="BN76" s="2244"/>
      <c r="BO76" s="2244"/>
      <c r="BP76" s="2244"/>
      <c r="BQ76" s="2244"/>
      <c r="BR76" s="2244"/>
      <c r="BS76" s="2244"/>
      <c r="BT76" s="2245"/>
      <c r="BU76" s="1069"/>
      <c r="BV76" s="1069"/>
      <c r="BW76" s="1069"/>
      <c r="BX76" s="1069"/>
      <c r="BY76" s="1069"/>
      <c r="BZ76" s="1069"/>
      <c r="CA76" s="1069"/>
      <c r="CB76" s="1069"/>
      <c r="CC76" s="1069"/>
      <c r="CD76" s="1069"/>
      <c r="CE76" s="1069"/>
      <c r="CF76" s="1069"/>
      <c r="CG76" s="1069"/>
      <c r="CH76" s="1069"/>
      <c r="CI76" s="1069"/>
      <c r="CJ76" s="1069"/>
      <c r="CK76" s="1069"/>
      <c r="CL76" s="1069"/>
      <c r="CM76" s="1069"/>
      <c r="CN76" s="1069"/>
      <c r="CO76" s="1069"/>
      <c r="CP76" s="1069"/>
      <c r="CQ76" s="1069"/>
      <c r="CR76" s="1069"/>
      <c r="CS76" s="1069"/>
      <c r="CT76" s="1069"/>
      <c r="CU76" s="1069"/>
      <c r="CV76" s="1069"/>
      <c r="CW76" s="1069"/>
      <c r="CX76" s="1069"/>
      <c r="CY76" s="1069"/>
      <c r="CZ76" s="1069"/>
      <c r="DA76" s="1069"/>
      <c r="DB76" s="1069"/>
      <c r="DC76" s="1069"/>
      <c r="DD76" s="1069"/>
      <c r="DE76" s="1069"/>
      <c r="DF76" s="1069"/>
      <c r="DG76" s="1069"/>
      <c r="DH76" s="1069"/>
      <c r="DI76" s="1069"/>
      <c r="DJ76" s="1069"/>
      <c r="DK76" s="1069"/>
      <c r="DL76" s="1069"/>
      <c r="DM76" s="1069"/>
      <c r="DN76" s="1069"/>
      <c r="DO76" s="1069"/>
      <c r="DP76" s="1069"/>
      <c r="DQ76" s="1069"/>
      <c r="DR76" s="1069"/>
      <c r="DS76" s="1069"/>
      <c r="DT76" s="1069"/>
      <c r="DU76" s="1069"/>
      <c r="DV76" s="1069"/>
      <c r="DW76" s="1069"/>
      <c r="DX76" s="1069"/>
      <c r="DY76" s="1092"/>
      <c r="DZ76" s="1147"/>
      <c r="EO76" s="1083"/>
      <c r="EP76" s="1083"/>
      <c r="EQ76" s="1083"/>
      <c r="ER76" s="1083"/>
      <c r="ES76" s="1083"/>
      <c r="ET76" s="1083"/>
      <c r="EU76" s="1083"/>
      <c r="EV76" s="1083"/>
    </row>
    <row r="77" spans="2:153" ht="13.15" customHeight="1">
      <c r="B77" s="1146"/>
      <c r="C77" s="1097"/>
      <c r="D77" s="1098"/>
      <c r="E77" s="1098"/>
      <c r="F77" s="1098"/>
      <c r="G77" s="1098"/>
      <c r="H77" s="1098"/>
      <c r="I77" s="1098"/>
      <c r="J77" s="1098"/>
      <c r="K77" s="1098"/>
      <c r="L77" s="1098"/>
      <c r="M77" s="1098"/>
      <c r="N77" s="1098"/>
      <c r="O77" s="1098"/>
      <c r="P77" s="1098"/>
      <c r="Q77" s="1098"/>
      <c r="R77" s="1098"/>
      <c r="S77" s="1098"/>
      <c r="T77" s="1098"/>
      <c r="U77" s="1098"/>
      <c r="V77" s="1098"/>
      <c r="W77" s="1098"/>
      <c r="X77" s="1098"/>
      <c r="Y77" s="1098"/>
      <c r="Z77" s="1098"/>
      <c r="AA77" s="1098"/>
      <c r="AB77" s="1098"/>
      <c r="AC77" s="1098"/>
      <c r="AD77" s="1098"/>
      <c r="AE77" s="1098"/>
      <c r="AF77" s="1098"/>
      <c r="AG77" s="1098"/>
      <c r="AH77" s="1098"/>
      <c r="AI77" s="1098"/>
      <c r="AJ77" s="1098"/>
      <c r="AK77" s="1098"/>
      <c r="AL77" s="1098"/>
      <c r="AM77" s="1098"/>
      <c r="AN77" s="1098"/>
      <c r="AO77" s="1098"/>
      <c r="AP77" s="1098"/>
      <c r="AQ77" s="1098"/>
      <c r="AR77" s="1098"/>
      <c r="AS77" s="1098"/>
      <c r="AT77" s="1098"/>
      <c r="AU77" s="1098"/>
      <c r="AV77" s="1098"/>
      <c r="AW77" s="1098"/>
      <c r="AX77" s="1098"/>
      <c r="AY77" s="1098"/>
      <c r="AZ77" s="1098"/>
      <c r="BA77" s="1098"/>
      <c r="BB77" s="1098"/>
      <c r="BC77" s="1098"/>
      <c r="BD77" s="1098"/>
      <c r="BE77" s="1098"/>
      <c r="BF77" s="1098"/>
      <c r="BG77" s="1098"/>
      <c r="BH77" s="1098"/>
      <c r="BI77" s="1098"/>
      <c r="BJ77" s="1098"/>
      <c r="BK77" s="1098"/>
      <c r="BL77" s="1098"/>
      <c r="BM77" s="1098"/>
      <c r="BN77" s="1098"/>
      <c r="BO77" s="1098"/>
      <c r="BP77" s="1098"/>
      <c r="BQ77" s="1098"/>
      <c r="BR77" s="1098"/>
      <c r="BS77" s="1098"/>
      <c r="BT77" s="1098"/>
      <c r="BU77" s="1098"/>
      <c r="BV77" s="1098"/>
      <c r="BW77" s="1098"/>
      <c r="BX77" s="1098"/>
      <c r="BY77" s="1098"/>
      <c r="BZ77" s="1098"/>
      <c r="CA77" s="1098"/>
      <c r="CB77" s="1098"/>
      <c r="CC77" s="1098"/>
      <c r="CD77" s="1098"/>
      <c r="CE77" s="1098"/>
      <c r="CF77" s="1098"/>
      <c r="CG77" s="1098"/>
      <c r="CH77" s="1098"/>
      <c r="CI77" s="1098"/>
      <c r="CJ77" s="1098"/>
      <c r="CK77" s="1098"/>
      <c r="CL77" s="1098"/>
      <c r="CM77" s="1098"/>
      <c r="CN77" s="1098"/>
      <c r="CO77" s="1098"/>
      <c r="CP77" s="1098"/>
      <c r="CQ77" s="1098"/>
      <c r="CR77" s="1098"/>
      <c r="CS77" s="1098"/>
      <c r="CT77" s="1098"/>
      <c r="CU77" s="1098"/>
      <c r="CV77" s="1098"/>
      <c r="CW77" s="1098"/>
      <c r="CX77" s="1098"/>
      <c r="CY77" s="1098"/>
      <c r="CZ77" s="1098"/>
      <c r="DA77" s="1098"/>
      <c r="DB77" s="1098"/>
      <c r="DC77" s="1098"/>
      <c r="DD77" s="1098"/>
      <c r="DE77" s="1098"/>
      <c r="DF77" s="1098"/>
      <c r="DG77" s="1098"/>
      <c r="DH77" s="1098"/>
      <c r="DI77" s="1098"/>
      <c r="DJ77" s="1098"/>
      <c r="DK77" s="1098"/>
      <c r="DL77" s="1098"/>
      <c r="DM77" s="1098"/>
      <c r="DN77" s="1098"/>
      <c r="DO77" s="1098"/>
      <c r="DP77" s="1098"/>
      <c r="DQ77" s="1098"/>
      <c r="DR77" s="1098"/>
      <c r="DS77" s="1098"/>
      <c r="DT77" s="1098"/>
      <c r="DU77" s="1098"/>
      <c r="DV77" s="1098"/>
      <c r="DW77" s="1098"/>
      <c r="DX77" s="1098"/>
      <c r="DY77" s="1099"/>
      <c r="DZ77" s="1147"/>
      <c r="EO77" s="1083"/>
      <c r="EP77" s="1083"/>
      <c r="EQ77" s="1083"/>
      <c r="ER77" s="1083"/>
      <c r="ES77" s="1083"/>
      <c r="ET77" s="1083"/>
      <c r="EU77" s="1083"/>
      <c r="EV77" s="1083"/>
    </row>
    <row r="78" spans="2:153" ht="13.9" customHeight="1">
      <c r="B78" s="1146"/>
      <c r="C78" s="1069"/>
      <c r="D78" s="1069"/>
      <c r="E78" s="1069"/>
      <c r="F78" s="1069"/>
      <c r="G78" s="1069"/>
      <c r="H78" s="1069"/>
      <c r="I78" s="1069"/>
      <c r="J78" s="1069"/>
      <c r="K78" s="1069"/>
      <c r="L78" s="1069"/>
      <c r="M78" s="1069"/>
      <c r="N78" s="1069"/>
      <c r="O78" s="1069"/>
      <c r="P78" s="1069"/>
      <c r="Q78" s="1069"/>
      <c r="R78" s="1069"/>
      <c r="S78" s="1069"/>
      <c r="T78" s="1069"/>
      <c r="U78" s="1069"/>
      <c r="V78" s="1069"/>
      <c r="W78" s="1069"/>
      <c r="X78" s="1069"/>
      <c r="Y78" s="1069"/>
      <c r="Z78" s="1069"/>
      <c r="AA78" s="1069"/>
      <c r="AB78" s="1069"/>
      <c r="AC78" s="1069"/>
      <c r="AD78" s="1069"/>
      <c r="AE78" s="1069"/>
      <c r="AF78" s="1069"/>
      <c r="AG78" s="1069"/>
      <c r="AH78" s="1069"/>
      <c r="AI78" s="1069"/>
      <c r="AJ78" s="1069"/>
      <c r="AK78" s="1069"/>
      <c r="AL78" s="1069"/>
      <c r="AM78" s="1069"/>
      <c r="AN78" s="1069"/>
      <c r="AO78" s="1069"/>
      <c r="AP78" s="1069"/>
      <c r="AQ78" s="1069"/>
      <c r="AR78" s="1069"/>
      <c r="AS78" s="1069"/>
      <c r="AT78" s="1069"/>
      <c r="AU78" s="1069"/>
      <c r="AV78" s="1069"/>
      <c r="AW78" s="1069"/>
      <c r="AX78" s="1069"/>
      <c r="AY78" s="1069"/>
      <c r="AZ78" s="1069"/>
      <c r="BA78" s="1069"/>
      <c r="BB78" s="1069"/>
      <c r="BC78" s="1069"/>
      <c r="BD78" s="1069"/>
      <c r="BE78" s="1069"/>
      <c r="BF78" s="1069"/>
      <c r="BG78" s="1069"/>
      <c r="BH78" s="1069"/>
      <c r="BI78" s="1069"/>
      <c r="BJ78" s="1069"/>
      <c r="BK78" s="1069"/>
      <c r="BL78" s="1069"/>
      <c r="BM78" s="1069"/>
      <c r="BN78" s="1069"/>
      <c r="BO78" s="1069"/>
      <c r="BP78" s="1069"/>
      <c r="BQ78" s="1069"/>
      <c r="BR78" s="1069"/>
      <c r="BS78" s="1069"/>
      <c r="BT78" s="1069"/>
      <c r="BU78" s="1069"/>
      <c r="BV78" s="1069"/>
      <c r="BW78" s="1069"/>
      <c r="BX78" s="1069"/>
      <c r="BY78" s="1069"/>
      <c r="BZ78" s="1069"/>
      <c r="CA78" s="1069"/>
      <c r="CB78" s="1069"/>
      <c r="CC78" s="1069"/>
      <c r="CD78" s="1069"/>
      <c r="CE78" s="1069"/>
      <c r="CF78" s="1069"/>
      <c r="CG78" s="1069"/>
      <c r="CH78" s="1069"/>
      <c r="CI78" s="1069"/>
      <c r="CJ78" s="1069"/>
      <c r="CK78" s="1069"/>
      <c r="CL78" s="1069"/>
      <c r="CM78" s="1069"/>
      <c r="CN78" s="1069"/>
      <c r="CO78" s="1069"/>
      <c r="CP78" s="1069"/>
      <c r="CQ78" s="1069"/>
      <c r="CR78" s="1069"/>
      <c r="CS78" s="1069"/>
      <c r="CT78" s="1069"/>
      <c r="CU78" s="1069"/>
      <c r="CV78" s="1069"/>
      <c r="CW78" s="1069"/>
      <c r="CX78" s="1069"/>
      <c r="CY78" s="1069"/>
      <c r="CZ78" s="1069"/>
      <c r="DA78" s="1069"/>
      <c r="DB78" s="1069"/>
      <c r="DC78" s="1069"/>
      <c r="DD78" s="1069"/>
      <c r="DE78" s="1069"/>
      <c r="DF78" s="1069"/>
      <c r="DG78" s="1069"/>
      <c r="DH78" s="1069"/>
      <c r="DI78" s="1069"/>
      <c r="DJ78" s="1069"/>
      <c r="DK78" s="1069"/>
      <c r="DL78" s="1069"/>
      <c r="DM78" s="1069"/>
      <c r="DN78" s="1069"/>
      <c r="DO78" s="1069"/>
      <c r="DP78" s="1069"/>
      <c r="DQ78" s="1069"/>
      <c r="DR78" s="1069"/>
      <c r="DS78" s="1069"/>
      <c r="DT78" s="1069"/>
      <c r="DU78" s="1069"/>
      <c r="DV78" s="1069"/>
      <c r="DW78" s="1069"/>
      <c r="DX78" s="1069"/>
      <c r="DY78" s="1069"/>
      <c r="DZ78" s="1147"/>
      <c r="EO78" s="1083"/>
      <c r="EP78" s="1083"/>
      <c r="EQ78" s="1083"/>
      <c r="ER78" s="1083"/>
      <c r="ES78" s="1083"/>
      <c r="ET78" s="1083"/>
      <c r="EU78" s="1083"/>
      <c r="EV78" s="1023"/>
    </row>
    <row r="79" spans="2:153" ht="9" customHeight="1">
      <c r="B79" s="1146"/>
      <c r="C79" s="1111"/>
      <c r="D79" s="1089"/>
      <c r="E79" s="1089"/>
      <c r="F79" s="1089"/>
      <c r="G79" s="1089"/>
      <c r="H79" s="1089"/>
      <c r="I79" s="1089"/>
      <c r="J79" s="1089"/>
      <c r="K79" s="1089"/>
      <c r="L79" s="1089"/>
      <c r="M79" s="1089"/>
      <c r="N79" s="1089"/>
      <c r="O79" s="1089"/>
      <c r="P79" s="1089"/>
      <c r="Q79" s="1089"/>
      <c r="R79" s="1089"/>
      <c r="S79" s="1089"/>
      <c r="T79" s="1089"/>
      <c r="U79" s="1089"/>
      <c r="V79" s="1089"/>
      <c r="W79" s="1089"/>
      <c r="X79" s="1089"/>
      <c r="Y79" s="1089"/>
      <c r="Z79" s="1089"/>
      <c r="AA79" s="1089"/>
      <c r="AB79" s="1089"/>
      <c r="AC79" s="1089"/>
      <c r="AD79" s="1089"/>
      <c r="AE79" s="1089"/>
      <c r="AF79" s="1089"/>
      <c r="AG79" s="1089"/>
      <c r="AH79" s="1089"/>
      <c r="AI79" s="1089"/>
      <c r="AJ79" s="1089"/>
      <c r="AK79" s="1089"/>
      <c r="AL79" s="1089"/>
      <c r="AM79" s="1089"/>
      <c r="AN79" s="1089"/>
      <c r="AO79" s="1089"/>
      <c r="AP79" s="1089"/>
      <c r="AQ79" s="1089"/>
      <c r="AR79" s="1089"/>
      <c r="AS79" s="1089"/>
      <c r="AT79" s="1089"/>
      <c r="AU79" s="1089"/>
      <c r="AV79" s="1089"/>
      <c r="AW79" s="1089"/>
      <c r="AX79" s="1089"/>
      <c r="AY79" s="1089"/>
      <c r="AZ79" s="1089"/>
      <c r="BA79" s="1089"/>
      <c r="BB79" s="1089"/>
      <c r="BC79" s="1089"/>
      <c r="BD79" s="1089"/>
      <c r="BE79" s="1089"/>
      <c r="BF79" s="1089"/>
      <c r="BG79" s="1089"/>
      <c r="BH79" s="1089"/>
      <c r="BI79" s="1089"/>
      <c r="BJ79" s="1089"/>
      <c r="BK79" s="1089"/>
      <c r="BL79" s="1089"/>
      <c r="BM79" s="1089"/>
      <c r="BN79" s="1089"/>
      <c r="BO79" s="1089"/>
      <c r="BP79" s="1089"/>
      <c r="BQ79" s="1089"/>
      <c r="BR79" s="1089"/>
      <c r="BS79" s="1089"/>
      <c r="BT79" s="1089"/>
      <c r="BU79" s="1089"/>
      <c r="BV79" s="1089"/>
      <c r="BW79" s="1089"/>
      <c r="BX79" s="1089"/>
      <c r="BY79" s="1089"/>
      <c r="BZ79" s="1089"/>
      <c r="CA79" s="1089"/>
      <c r="CB79" s="1089"/>
      <c r="CC79" s="1089"/>
      <c r="CD79" s="1089"/>
      <c r="CE79" s="1089"/>
      <c r="CF79" s="1089"/>
      <c r="CG79" s="1089"/>
      <c r="CH79" s="1089"/>
      <c r="CI79" s="1089"/>
      <c r="CJ79" s="1089"/>
      <c r="CK79" s="1089"/>
      <c r="CL79" s="1089"/>
      <c r="CM79" s="1089"/>
      <c r="CN79" s="1089"/>
      <c r="CO79" s="1089"/>
      <c r="CP79" s="1089"/>
      <c r="CQ79" s="1089"/>
      <c r="CR79" s="1089"/>
      <c r="CS79" s="1089"/>
      <c r="CT79" s="1089"/>
      <c r="CU79" s="1089"/>
      <c r="CV79" s="1089"/>
      <c r="CW79" s="1089"/>
      <c r="CX79" s="1089"/>
      <c r="CY79" s="1089"/>
      <c r="CZ79" s="1089"/>
      <c r="DA79" s="1089"/>
      <c r="DB79" s="1089"/>
      <c r="DC79" s="1089"/>
      <c r="DD79" s="1089"/>
      <c r="DE79" s="1089"/>
      <c r="DF79" s="1089"/>
      <c r="DG79" s="1089"/>
      <c r="DH79" s="1089"/>
      <c r="DI79" s="1089"/>
      <c r="DJ79" s="1089"/>
      <c r="DK79" s="1089"/>
      <c r="DL79" s="1089"/>
      <c r="DM79" s="1089"/>
      <c r="DN79" s="1089"/>
      <c r="DO79" s="1089"/>
      <c r="DP79" s="1089"/>
      <c r="DQ79" s="1089"/>
      <c r="DR79" s="1089"/>
      <c r="DS79" s="1089"/>
      <c r="DT79" s="1089"/>
      <c r="DU79" s="1089"/>
      <c r="DV79" s="1089"/>
      <c r="DW79" s="1089"/>
      <c r="DX79" s="1090"/>
      <c r="DY79" s="1069"/>
      <c r="DZ79" s="1147"/>
      <c r="EO79" s="1083"/>
      <c r="EP79" s="1083"/>
      <c r="EQ79" s="1083"/>
      <c r="ER79" s="1083"/>
      <c r="ES79" s="1083"/>
      <c r="ET79" s="1083"/>
      <c r="EU79" s="1083"/>
      <c r="EV79" s="1023"/>
    </row>
    <row r="80" spans="2:153" ht="15.75">
      <c r="B80" s="1146"/>
      <c r="C80" s="1112" t="s">
        <v>262</v>
      </c>
      <c r="D80" s="1069"/>
      <c r="E80" s="1069"/>
      <c r="F80" s="1069"/>
      <c r="G80" s="1069"/>
      <c r="H80" s="1069"/>
      <c r="I80" s="1069"/>
      <c r="J80" s="1069"/>
      <c r="K80" s="1069"/>
      <c r="L80" s="1069"/>
      <c r="M80" s="1069"/>
      <c r="N80" s="1069"/>
      <c r="O80" s="1069"/>
      <c r="P80" s="1069"/>
      <c r="Q80" s="1069"/>
      <c r="R80" s="1069"/>
      <c r="S80" s="1069"/>
      <c r="T80" s="1069"/>
      <c r="U80" s="1069"/>
      <c r="V80" s="1069"/>
      <c r="W80" s="1069"/>
      <c r="X80" s="1069"/>
      <c r="Y80" s="1069"/>
      <c r="Z80" s="1069"/>
      <c r="AA80" s="1069"/>
      <c r="AB80" s="1069"/>
      <c r="AC80" s="1069"/>
      <c r="AD80" s="1081"/>
      <c r="AE80" s="1069"/>
      <c r="AF80" s="1069"/>
      <c r="AG80" s="1069"/>
      <c r="AH80" s="1069"/>
      <c r="AI80" s="1069"/>
      <c r="AJ80" s="1069"/>
      <c r="AK80" s="1069"/>
      <c r="AL80" s="1069"/>
      <c r="AM80" s="1069"/>
      <c r="AN80" s="1069"/>
      <c r="AO80" s="1069"/>
      <c r="AP80" s="1069"/>
      <c r="AQ80" s="1069"/>
      <c r="AR80" s="1069"/>
      <c r="AS80" s="1069"/>
      <c r="AT80" s="1069"/>
      <c r="AU80" s="1069"/>
      <c r="AV80" s="1069"/>
      <c r="AW80" s="1069"/>
      <c r="AX80" s="1069"/>
      <c r="AY80" s="1069"/>
      <c r="AZ80" s="1069"/>
      <c r="BA80" s="1069"/>
      <c r="BB80" s="1069"/>
      <c r="BC80" s="1113" t="s">
        <v>255</v>
      </c>
      <c r="BD80" s="1114"/>
      <c r="BE80" s="1114"/>
      <c r="BF80" s="1114"/>
      <c r="BG80" s="1114"/>
      <c r="BH80" s="1114"/>
      <c r="BI80" s="1114"/>
      <c r="BJ80" s="1114"/>
      <c r="BK80" s="1114"/>
      <c r="BL80" s="1114"/>
      <c r="BM80" s="1114"/>
      <c r="BN80" s="1114"/>
      <c r="BO80" s="1114"/>
      <c r="BP80" s="1114"/>
      <c r="BQ80" s="1114"/>
      <c r="BR80" s="1114"/>
      <c r="BS80" s="1069"/>
      <c r="BT80" s="1069"/>
      <c r="BU80" s="1069" t="s">
        <v>256</v>
      </c>
      <c r="BV80" s="1069"/>
      <c r="BW80" s="1069"/>
      <c r="BX80" s="1083"/>
      <c r="BY80" s="1069"/>
      <c r="BZ80" s="1069"/>
      <c r="CA80" s="1069"/>
      <c r="CB80" s="1069"/>
      <c r="CC80" s="1069"/>
      <c r="CD80" s="1069"/>
      <c r="CE80" s="1069"/>
      <c r="CF80" s="1069"/>
      <c r="CG80" s="1069"/>
      <c r="CH80" s="1069"/>
      <c r="CI80" s="1069"/>
      <c r="CJ80" s="1069"/>
      <c r="CK80" s="1069"/>
      <c r="CL80" s="1069"/>
      <c r="CM80" s="1069"/>
      <c r="CN80" s="1069"/>
      <c r="CO80" s="1069"/>
      <c r="CP80" s="2343"/>
      <c r="CQ80" s="2344"/>
      <c r="CR80" s="2344"/>
      <c r="CS80" s="2344"/>
      <c r="CT80" s="2344"/>
      <c r="CU80" s="2344"/>
      <c r="CV80" s="2344"/>
      <c r="CW80" s="2344"/>
      <c r="CX80" s="2344"/>
      <c r="CY80" s="2344"/>
      <c r="CZ80" s="2344"/>
      <c r="DA80" s="2344"/>
      <c r="DB80" s="2344"/>
      <c r="DC80" s="2344"/>
      <c r="DD80" s="2344"/>
      <c r="DE80" s="2344"/>
      <c r="DF80" s="2344"/>
      <c r="DG80" s="2344"/>
      <c r="DH80" s="2344"/>
      <c r="DI80" s="2344"/>
      <c r="DJ80" s="2344"/>
      <c r="DK80" s="2344"/>
      <c r="DL80" s="2344"/>
      <c r="DM80" s="2345"/>
      <c r="DN80" s="1069"/>
      <c r="DO80" s="1069"/>
      <c r="DP80" s="1069"/>
      <c r="DQ80" s="1069"/>
      <c r="DR80" s="1069"/>
      <c r="DS80" s="1069"/>
      <c r="DT80" s="1069"/>
      <c r="DU80" s="1069"/>
      <c r="DV80" s="1069"/>
      <c r="DW80" s="1069"/>
      <c r="DX80" s="1092"/>
      <c r="DY80" s="1069"/>
      <c r="DZ80" s="1147"/>
      <c r="EO80" s="1083"/>
      <c r="EP80" s="1083"/>
      <c r="EQ80" s="1083"/>
      <c r="ER80" s="1083"/>
      <c r="ES80" s="1083"/>
      <c r="ET80" s="1083"/>
      <c r="EU80" s="1083"/>
      <c r="EV80" s="1083"/>
    </row>
    <row r="81" spans="2:152" ht="20.45" customHeight="1">
      <c r="B81" s="1146"/>
      <c r="C81" s="1093"/>
      <c r="D81" s="1069"/>
      <c r="E81" s="1069"/>
      <c r="F81" s="1069"/>
      <c r="G81" s="1069"/>
      <c r="H81" s="1069"/>
      <c r="I81" s="1069"/>
      <c r="J81" s="1069"/>
      <c r="K81" s="1069"/>
      <c r="L81" s="1069"/>
      <c r="M81" s="1069"/>
      <c r="N81" s="1069"/>
      <c r="O81" s="1069"/>
      <c r="P81" s="1069"/>
      <c r="Q81" s="1069"/>
      <c r="R81" s="1069"/>
      <c r="S81" s="1069"/>
      <c r="T81" s="1069"/>
      <c r="U81" s="1069"/>
      <c r="V81" s="1069"/>
      <c r="W81" s="1069"/>
      <c r="X81" s="1069"/>
      <c r="Y81" s="1069"/>
      <c r="Z81" s="1069"/>
      <c r="AA81" s="1069"/>
      <c r="AB81" s="1069"/>
      <c r="AC81" s="1069"/>
      <c r="AD81" s="1069"/>
      <c r="AE81" s="1069"/>
      <c r="AF81" s="1069"/>
      <c r="AG81" s="1069"/>
      <c r="AH81" s="1069"/>
      <c r="AI81" s="1069"/>
      <c r="AJ81" s="1069"/>
      <c r="AK81" s="1069"/>
      <c r="AL81" s="1069"/>
      <c r="AM81" s="1069"/>
      <c r="AN81" s="1069"/>
      <c r="AO81" s="1069"/>
      <c r="AP81" s="1069"/>
      <c r="AQ81" s="1069"/>
      <c r="AR81" s="1069"/>
      <c r="AS81" s="1069"/>
      <c r="AT81" s="1069"/>
      <c r="AU81" s="1069"/>
      <c r="AV81" s="1069"/>
      <c r="AW81" s="1069"/>
      <c r="AX81" s="1069"/>
      <c r="AY81" s="1069"/>
      <c r="AZ81" s="1069"/>
      <c r="BA81" s="1069"/>
      <c r="BB81" s="1069"/>
      <c r="BC81" s="1069"/>
      <c r="BD81" s="1069"/>
      <c r="BE81" s="1069"/>
      <c r="BF81" s="1069"/>
      <c r="BG81" s="1021"/>
      <c r="BH81" s="1069"/>
      <c r="BI81" s="1069"/>
      <c r="BJ81" s="1069"/>
      <c r="BK81" s="1069"/>
      <c r="BL81" s="1069"/>
      <c r="BM81" s="1069"/>
      <c r="BN81" s="1069"/>
      <c r="BO81" s="1069"/>
      <c r="BP81" s="1069"/>
      <c r="BQ81" s="1069"/>
      <c r="BR81" s="1069"/>
      <c r="BS81" s="1069"/>
      <c r="BT81" s="1069"/>
      <c r="BU81" s="1069"/>
      <c r="BV81" s="1069"/>
      <c r="BW81" s="1069"/>
      <c r="BX81" s="1069"/>
      <c r="BY81" s="1069"/>
      <c r="BZ81" s="1069"/>
      <c r="CA81" s="1069"/>
      <c r="CB81" s="1069"/>
      <c r="CC81" s="1069"/>
      <c r="CD81" s="1069"/>
      <c r="CE81" s="1069"/>
      <c r="CF81" s="1069"/>
      <c r="CG81" s="1069"/>
      <c r="CH81" s="1069"/>
      <c r="CI81" s="1069"/>
      <c r="CJ81" s="1069"/>
      <c r="CK81" s="1069"/>
      <c r="CL81" s="1069"/>
      <c r="CM81" s="1069"/>
      <c r="CN81" s="1069"/>
      <c r="CO81" s="1069"/>
      <c r="CP81" s="1069"/>
      <c r="CQ81" s="1069"/>
      <c r="CR81" s="1069"/>
      <c r="CS81" s="1069"/>
      <c r="CT81" s="1069"/>
      <c r="CU81" s="1069"/>
      <c r="CV81" s="1069"/>
      <c r="CW81" s="1069"/>
      <c r="CX81" s="1069"/>
      <c r="CY81" s="1069"/>
      <c r="CZ81" s="1069"/>
      <c r="DA81" s="1069"/>
      <c r="DB81" s="1069"/>
      <c r="DC81" s="1069"/>
      <c r="DD81" s="1069"/>
      <c r="DE81" s="1069"/>
      <c r="DF81" s="1069"/>
      <c r="DG81" s="1069"/>
      <c r="DH81" s="1069"/>
      <c r="DI81" s="1069"/>
      <c r="DJ81" s="1069"/>
      <c r="DK81" s="1069"/>
      <c r="DL81" s="1069"/>
      <c r="DM81" s="1069"/>
      <c r="DN81" s="1069"/>
      <c r="DO81" s="1069"/>
      <c r="DP81" s="1069"/>
      <c r="DQ81" s="1069"/>
      <c r="DR81" s="1069"/>
      <c r="DS81" s="1069"/>
      <c r="DT81" s="1069"/>
      <c r="DU81" s="1069"/>
      <c r="DV81" s="1069"/>
      <c r="DW81" s="1069"/>
      <c r="DX81" s="1092"/>
      <c r="DY81" s="1069"/>
      <c r="DZ81" s="1147"/>
      <c r="EO81" s="1083"/>
      <c r="EP81" s="1083"/>
      <c r="EQ81" s="1083"/>
      <c r="ER81" s="1083"/>
      <c r="ES81" s="1083"/>
      <c r="ET81" s="1083"/>
      <c r="EU81" s="1083"/>
      <c r="EV81" s="1083"/>
    </row>
    <row r="82" spans="2:152" ht="39.75" customHeight="1">
      <c r="B82" s="1146"/>
      <c r="C82" s="1115"/>
      <c r="D82" s="1116" t="s">
        <v>5</v>
      </c>
      <c r="E82" s="1117"/>
      <c r="F82" s="1117"/>
      <c r="G82" s="1117"/>
      <c r="H82" s="1117"/>
      <c r="I82" s="1117"/>
      <c r="J82" s="1117"/>
      <c r="K82" s="1117"/>
      <c r="L82" s="1117"/>
      <c r="M82" s="1117"/>
      <c r="N82" s="1117"/>
      <c r="O82" s="1117"/>
      <c r="P82" s="1117"/>
      <c r="Q82" s="1117"/>
      <c r="R82" s="1117"/>
      <c r="S82" s="1117"/>
      <c r="T82" s="1118"/>
      <c r="U82" s="1115"/>
      <c r="V82" s="1117"/>
      <c r="W82" s="1117"/>
      <c r="X82" s="1117"/>
      <c r="Y82" s="1117"/>
      <c r="Z82" s="1117"/>
      <c r="AA82" s="1115"/>
      <c r="AB82" s="1117"/>
      <c r="AC82" s="1117"/>
      <c r="AD82" s="1117" t="s">
        <v>289</v>
      </c>
      <c r="AE82" s="1117"/>
      <c r="AF82" s="1117"/>
      <c r="AG82" s="1117"/>
      <c r="AH82" s="1117"/>
      <c r="AI82" s="1117"/>
      <c r="AJ82" s="1117"/>
      <c r="AK82" s="1117"/>
      <c r="AL82" s="1117"/>
      <c r="AM82" s="1117"/>
      <c r="AN82" s="1117"/>
      <c r="AO82" s="1118"/>
      <c r="AP82" s="1115"/>
      <c r="AQ82" s="1117"/>
      <c r="AR82" s="1117"/>
      <c r="AS82" s="1117"/>
      <c r="AT82" s="1117"/>
      <c r="AU82" s="1117"/>
      <c r="AV82" s="1118"/>
      <c r="AW82" s="1069"/>
      <c r="AX82" s="1069"/>
      <c r="AY82" s="1069"/>
      <c r="AZ82" s="1069"/>
      <c r="BA82" s="1069"/>
      <c r="BB82" s="1069"/>
      <c r="BC82" s="1109" t="s">
        <v>257</v>
      </c>
      <c r="BD82" s="1117"/>
      <c r="BE82" s="1117"/>
      <c r="BF82" s="1117"/>
      <c r="BG82" s="1117"/>
      <c r="BH82" s="1117"/>
      <c r="BI82" s="1117"/>
      <c r="BJ82" s="1117"/>
      <c r="BK82" s="1117"/>
      <c r="BL82" s="1117"/>
      <c r="BM82" s="1117"/>
      <c r="BN82" s="1117"/>
      <c r="BO82" s="1117"/>
      <c r="BP82" s="1117"/>
      <c r="BQ82" s="1117"/>
      <c r="BR82" s="1117"/>
      <c r="BS82" s="1117"/>
      <c r="BT82" s="1117"/>
      <c r="BU82" s="1117"/>
      <c r="BV82" s="1117"/>
      <c r="BW82" s="1117"/>
      <c r="BX82" s="1118"/>
      <c r="BY82" s="1115"/>
      <c r="BZ82" s="1117"/>
      <c r="CA82" s="1117"/>
      <c r="CB82" s="1117"/>
      <c r="CC82" s="1117"/>
      <c r="CD82" s="2332"/>
      <c r="CE82" s="2333"/>
      <c r="CF82" s="2333"/>
      <c r="CG82" s="2333"/>
      <c r="CH82" s="2333"/>
      <c r="CI82" s="2333"/>
      <c r="CJ82" s="2333"/>
      <c r="CK82" s="2333"/>
      <c r="CL82" s="2333"/>
      <c r="CM82" s="2333"/>
      <c r="CN82" s="2333"/>
      <c r="CO82" s="2333"/>
      <c r="CP82" s="2333"/>
      <c r="CQ82" s="2333"/>
      <c r="CR82" s="2333"/>
      <c r="CS82" s="2333"/>
      <c r="CT82" s="2333"/>
      <c r="CU82" s="2333"/>
      <c r="CV82" s="2333"/>
      <c r="CW82" s="2333"/>
      <c r="CX82" s="2333"/>
      <c r="CY82" s="2333"/>
      <c r="CZ82" s="2333"/>
      <c r="DA82" s="2333"/>
      <c r="DB82" s="2333"/>
      <c r="DC82" s="2333"/>
      <c r="DD82" s="2333"/>
      <c r="DE82" s="2333"/>
      <c r="DF82" s="2333"/>
      <c r="DG82" s="2333"/>
      <c r="DH82" s="2333"/>
      <c r="DI82" s="2333"/>
      <c r="DJ82" s="2333"/>
      <c r="DK82" s="2333"/>
      <c r="DL82" s="2333"/>
      <c r="DM82" s="2333"/>
      <c r="DN82" s="2333"/>
      <c r="DO82" s="2333"/>
      <c r="DP82" s="2333"/>
      <c r="DQ82" s="2333"/>
      <c r="DR82" s="2333"/>
      <c r="DS82" s="2333"/>
      <c r="DT82" s="2333"/>
      <c r="DU82" s="2333"/>
      <c r="DV82" s="2333"/>
      <c r="DW82" s="2333"/>
      <c r="DX82" s="2334"/>
      <c r="DY82" s="1069"/>
      <c r="DZ82" s="1147"/>
      <c r="EO82" s="1083"/>
      <c r="EP82" s="1083"/>
      <c r="EQ82" s="1083"/>
      <c r="ER82" s="1083"/>
      <c r="ES82" s="1083"/>
      <c r="ET82" s="1083"/>
      <c r="EU82" s="1083"/>
      <c r="EV82" s="1024"/>
    </row>
    <row r="83" spans="2:152" ht="36.75" customHeight="1">
      <c r="B83" s="1146"/>
      <c r="C83" s="1115"/>
      <c r="D83" s="1116" t="s">
        <v>263</v>
      </c>
      <c r="E83" s="1117"/>
      <c r="F83" s="1117"/>
      <c r="G83" s="1117"/>
      <c r="H83" s="1117"/>
      <c r="I83" s="1117"/>
      <c r="J83" s="1117"/>
      <c r="K83" s="1117"/>
      <c r="L83" s="1117"/>
      <c r="M83" s="1117"/>
      <c r="N83" s="1117"/>
      <c r="O83" s="1117"/>
      <c r="P83" s="1117"/>
      <c r="Q83" s="1117"/>
      <c r="R83" s="1117"/>
      <c r="S83" s="1117"/>
      <c r="T83" s="1118"/>
      <c r="U83" s="1115"/>
      <c r="V83" s="1117"/>
      <c r="W83" s="1117"/>
      <c r="X83" s="1117"/>
      <c r="Y83" s="1117"/>
      <c r="Z83" s="1117"/>
      <c r="AA83" s="1115"/>
      <c r="AB83" s="1117"/>
      <c r="AC83" s="1117"/>
      <c r="AD83" s="1117" t="s">
        <v>289</v>
      </c>
      <c r="AE83" s="1117"/>
      <c r="AF83" s="1117"/>
      <c r="AG83" s="1117"/>
      <c r="AH83" s="1117"/>
      <c r="AI83" s="1117"/>
      <c r="AJ83" s="1117"/>
      <c r="AK83" s="1117"/>
      <c r="AL83" s="1117"/>
      <c r="AM83" s="1117"/>
      <c r="AN83" s="1117"/>
      <c r="AO83" s="1118"/>
      <c r="AP83" s="1115"/>
      <c r="AQ83" s="1117"/>
      <c r="AR83" s="1117"/>
      <c r="AS83" s="1117"/>
      <c r="AT83" s="1117"/>
      <c r="AU83" s="1117"/>
      <c r="AV83" s="1118"/>
      <c r="AW83" s="1069"/>
      <c r="AX83" s="1069"/>
      <c r="AY83" s="1069"/>
      <c r="AZ83" s="1069"/>
      <c r="BA83" s="1069"/>
      <c r="BB83" s="1101"/>
      <c r="BC83" s="1109" t="s">
        <v>258</v>
      </c>
      <c r="BD83" s="1117"/>
      <c r="BE83" s="1117"/>
      <c r="BF83" s="1117"/>
      <c r="BG83" s="1117"/>
      <c r="BH83" s="1117"/>
      <c r="BI83" s="1117"/>
      <c r="BJ83" s="1117"/>
      <c r="BK83" s="1117"/>
      <c r="BL83" s="1117"/>
      <c r="BM83" s="1117"/>
      <c r="BN83" s="1117"/>
      <c r="BO83" s="1117"/>
      <c r="BP83" s="1117"/>
      <c r="BQ83" s="1117"/>
      <c r="BR83" s="1117"/>
      <c r="BS83" s="1117"/>
      <c r="BT83" s="1117"/>
      <c r="BU83" s="1117"/>
      <c r="BV83" s="1117"/>
      <c r="BW83" s="1117"/>
      <c r="BX83" s="1118"/>
      <c r="BY83" s="1102"/>
      <c r="BZ83" s="1069"/>
      <c r="CA83" s="1069"/>
      <c r="CB83" s="1069"/>
      <c r="CC83" s="1069"/>
      <c r="CD83" s="2335" t="s">
        <v>797</v>
      </c>
      <c r="CE83" s="2336"/>
      <c r="CF83" s="2336"/>
      <c r="CG83" s="2336"/>
      <c r="CH83" s="2336"/>
      <c r="CI83" s="2336"/>
      <c r="CJ83" s="2336"/>
      <c r="CK83" s="2336"/>
      <c r="CL83" s="2336"/>
      <c r="CM83" s="2336"/>
      <c r="CN83" s="2336"/>
      <c r="CO83" s="2336"/>
      <c r="CP83" s="2336"/>
      <c r="CQ83" s="2336"/>
      <c r="CR83" s="2336"/>
      <c r="CS83" s="2336"/>
      <c r="CT83" s="2336"/>
      <c r="CU83" s="2336"/>
      <c r="CV83" s="2336"/>
      <c r="CW83" s="2336"/>
      <c r="CX83" s="2336"/>
      <c r="CY83" s="2336"/>
      <c r="CZ83" s="2336"/>
      <c r="DA83" s="2336"/>
      <c r="DB83" s="2336"/>
      <c r="DC83" s="2336"/>
      <c r="DD83" s="2336"/>
      <c r="DE83" s="2336"/>
      <c r="DF83" s="2336"/>
      <c r="DG83" s="2336"/>
      <c r="DH83" s="2336"/>
      <c r="DI83" s="2336"/>
      <c r="DJ83" s="2336"/>
      <c r="DK83" s="2336"/>
      <c r="DL83" s="2336"/>
      <c r="DM83" s="2336"/>
      <c r="DN83" s="2336"/>
      <c r="DO83" s="2336"/>
      <c r="DP83" s="2336"/>
      <c r="DQ83" s="2336"/>
      <c r="DR83" s="2336"/>
      <c r="DS83" s="2336"/>
      <c r="DT83" s="2336"/>
      <c r="DU83" s="2336"/>
      <c r="DV83" s="2336"/>
      <c r="DW83" s="2336"/>
      <c r="DX83" s="2337"/>
      <c r="DY83" s="1069"/>
      <c r="DZ83" s="1147"/>
      <c r="EM83" s="1083"/>
      <c r="EN83" s="1083"/>
      <c r="EO83" s="1083"/>
      <c r="EP83" s="1083"/>
      <c r="EQ83" s="1083"/>
      <c r="ER83" s="1083"/>
      <c r="ES83" s="1083"/>
      <c r="ET83" s="1083"/>
      <c r="EU83" s="1083"/>
      <c r="EV83" s="1025"/>
    </row>
    <row r="84" spans="2:152" ht="36.75" customHeight="1">
      <c r="B84" s="1146"/>
      <c r="C84" s="1115"/>
      <c r="D84" s="1116" t="s">
        <v>34</v>
      </c>
      <c r="E84" s="1117"/>
      <c r="F84" s="1117"/>
      <c r="G84" s="1117"/>
      <c r="H84" s="1117"/>
      <c r="I84" s="1117"/>
      <c r="J84" s="1117"/>
      <c r="K84" s="1117"/>
      <c r="L84" s="1117"/>
      <c r="M84" s="1117"/>
      <c r="N84" s="1117"/>
      <c r="O84" s="1117"/>
      <c r="P84" s="1117"/>
      <c r="Q84" s="1117"/>
      <c r="R84" s="1117"/>
      <c r="S84" s="1117"/>
      <c r="T84" s="1118"/>
      <c r="U84" s="1115"/>
      <c r="V84" s="1117"/>
      <c r="W84" s="1117"/>
      <c r="X84" s="1117"/>
      <c r="Y84" s="1117"/>
      <c r="Z84" s="1117"/>
      <c r="AA84" s="1115"/>
      <c r="AB84" s="1117"/>
      <c r="AC84" s="1117"/>
      <c r="AD84" s="1117" t="s">
        <v>289</v>
      </c>
      <c r="AE84" s="1117"/>
      <c r="AF84" s="1117"/>
      <c r="AG84" s="1117"/>
      <c r="AH84" s="1117"/>
      <c r="AI84" s="1117"/>
      <c r="AJ84" s="1117"/>
      <c r="AK84" s="1117"/>
      <c r="AL84" s="1117"/>
      <c r="AM84" s="1117"/>
      <c r="AN84" s="1117"/>
      <c r="AO84" s="1118"/>
      <c r="AP84" s="1115"/>
      <c r="AQ84" s="1117"/>
      <c r="AR84" s="1117"/>
      <c r="AS84" s="1117"/>
      <c r="AT84" s="1117"/>
      <c r="AU84" s="1117"/>
      <c r="AV84" s="1118"/>
      <c r="AW84" s="1069"/>
      <c r="AX84" s="1069"/>
      <c r="AY84" s="1069"/>
      <c r="AZ84" s="1069"/>
      <c r="BA84" s="1069"/>
      <c r="BB84" s="1101"/>
      <c r="BC84" s="1109" t="s">
        <v>259</v>
      </c>
      <c r="BD84" s="1117"/>
      <c r="BE84" s="1117"/>
      <c r="BF84" s="1117"/>
      <c r="BG84" s="1117"/>
      <c r="BH84" s="1117"/>
      <c r="BI84" s="1117"/>
      <c r="BJ84" s="1117"/>
      <c r="BK84" s="1117"/>
      <c r="BL84" s="1117"/>
      <c r="BM84" s="1117"/>
      <c r="BN84" s="1117"/>
      <c r="BO84" s="1117"/>
      <c r="BP84" s="1117"/>
      <c r="BQ84" s="1117"/>
      <c r="BR84" s="1117"/>
      <c r="BS84" s="1117"/>
      <c r="BT84" s="1117"/>
      <c r="BU84" s="1117"/>
      <c r="BV84" s="1117"/>
      <c r="BW84" s="1117"/>
      <c r="BX84" s="1118"/>
      <c r="BY84" s="1115"/>
      <c r="BZ84" s="1117"/>
      <c r="CA84" s="1117"/>
      <c r="CB84" s="1117"/>
      <c r="CC84" s="1117"/>
      <c r="CD84" s="2332" t="s">
        <v>801</v>
      </c>
      <c r="CE84" s="2333"/>
      <c r="CF84" s="2333"/>
      <c r="CG84" s="2333"/>
      <c r="CH84" s="2333"/>
      <c r="CI84" s="2333"/>
      <c r="CJ84" s="2333"/>
      <c r="CK84" s="2333"/>
      <c r="CL84" s="2333"/>
      <c r="CM84" s="2333"/>
      <c r="CN84" s="2333"/>
      <c r="CO84" s="2333"/>
      <c r="CP84" s="2333"/>
      <c r="CQ84" s="2333"/>
      <c r="CR84" s="2333"/>
      <c r="CS84" s="2333"/>
      <c r="CT84" s="2333"/>
      <c r="CU84" s="2333"/>
      <c r="CV84" s="2333"/>
      <c r="CW84" s="2333"/>
      <c r="CX84" s="2333"/>
      <c r="CY84" s="2333"/>
      <c r="CZ84" s="2333"/>
      <c r="DA84" s="2333"/>
      <c r="DB84" s="2333"/>
      <c r="DC84" s="2333"/>
      <c r="DD84" s="2333"/>
      <c r="DE84" s="2333"/>
      <c r="DF84" s="2333"/>
      <c r="DG84" s="2333"/>
      <c r="DH84" s="2333"/>
      <c r="DI84" s="2333"/>
      <c r="DJ84" s="2333"/>
      <c r="DK84" s="2333"/>
      <c r="DL84" s="2333"/>
      <c r="DM84" s="2333"/>
      <c r="DN84" s="2333"/>
      <c r="DO84" s="2333"/>
      <c r="DP84" s="2333"/>
      <c r="DQ84" s="2333"/>
      <c r="DR84" s="2333"/>
      <c r="DS84" s="2333"/>
      <c r="DT84" s="2333"/>
      <c r="DU84" s="2333"/>
      <c r="DV84" s="2333"/>
      <c r="DW84" s="2333"/>
      <c r="DX84" s="2334"/>
      <c r="DY84" s="1069"/>
      <c r="DZ84" s="1147"/>
      <c r="EM84" s="1083"/>
      <c r="EN84" s="1083"/>
      <c r="EO84" s="1083"/>
      <c r="EP84" s="1083"/>
      <c r="EQ84" s="1083"/>
      <c r="ER84" s="1083"/>
      <c r="ES84" s="1083"/>
      <c r="ET84" s="1083"/>
      <c r="EU84" s="1083"/>
      <c r="EV84" s="1025"/>
    </row>
    <row r="85" spans="2:152" ht="36.75" customHeight="1">
      <c r="B85" s="1146"/>
      <c r="C85" s="1115"/>
      <c r="D85" s="1116" t="s">
        <v>6</v>
      </c>
      <c r="E85" s="1117"/>
      <c r="F85" s="1117"/>
      <c r="G85" s="1117"/>
      <c r="H85" s="1117"/>
      <c r="I85" s="1117"/>
      <c r="J85" s="1117"/>
      <c r="K85" s="1117"/>
      <c r="L85" s="1117"/>
      <c r="M85" s="1117"/>
      <c r="N85" s="1117"/>
      <c r="O85" s="1117"/>
      <c r="P85" s="1117"/>
      <c r="Q85" s="1117"/>
      <c r="R85" s="1117"/>
      <c r="S85" s="1117"/>
      <c r="T85" s="1118"/>
      <c r="U85" s="1115"/>
      <c r="V85" s="1117"/>
      <c r="W85" s="1117"/>
      <c r="X85" s="1117"/>
      <c r="Y85" s="1117"/>
      <c r="Z85" s="1117"/>
      <c r="AA85" s="1115"/>
      <c r="AB85" s="1117"/>
      <c r="AC85" s="1117"/>
      <c r="AD85" s="1117" t="s">
        <v>289</v>
      </c>
      <c r="AE85" s="1117"/>
      <c r="AF85" s="1117"/>
      <c r="AG85" s="1117"/>
      <c r="AH85" s="1117"/>
      <c r="AI85" s="1117"/>
      <c r="AJ85" s="1117"/>
      <c r="AK85" s="1117"/>
      <c r="AL85" s="1117"/>
      <c r="AM85" s="1117"/>
      <c r="AN85" s="1117"/>
      <c r="AO85" s="1118"/>
      <c r="AP85" s="1115"/>
      <c r="AQ85" s="1117"/>
      <c r="AR85" s="1117"/>
      <c r="AS85" s="1117"/>
      <c r="AT85" s="1117"/>
      <c r="AU85" s="1117"/>
      <c r="AV85" s="1118"/>
      <c r="AW85" s="1069"/>
      <c r="AX85" s="1069"/>
      <c r="AY85" s="1069"/>
      <c r="AZ85" s="1069"/>
      <c r="BA85" s="1069"/>
      <c r="BB85" s="1101"/>
      <c r="BC85" s="1109" t="s">
        <v>260</v>
      </c>
      <c r="BD85" s="1117"/>
      <c r="BE85" s="1117"/>
      <c r="BF85" s="1117"/>
      <c r="BG85" s="1117"/>
      <c r="BH85" s="1117"/>
      <c r="BI85" s="1117"/>
      <c r="BJ85" s="1117"/>
      <c r="BK85" s="1117"/>
      <c r="BL85" s="1117"/>
      <c r="BM85" s="1117"/>
      <c r="BN85" s="1117"/>
      <c r="BO85" s="1117"/>
      <c r="BP85" s="1117"/>
      <c r="BQ85" s="1117"/>
      <c r="BR85" s="1117"/>
      <c r="BS85" s="1117"/>
      <c r="BT85" s="1117"/>
      <c r="BU85" s="1117"/>
      <c r="BV85" s="1117"/>
      <c r="BW85" s="1117"/>
      <c r="BX85" s="1118"/>
      <c r="BY85" s="1102"/>
      <c r="BZ85" s="1069"/>
      <c r="CA85" s="1069"/>
      <c r="CB85" s="1069"/>
      <c r="CC85" s="1069"/>
      <c r="CD85" s="2332" t="s">
        <v>798</v>
      </c>
      <c r="CE85" s="2333"/>
      <c r="CF85" s="2333"/>
      <c r="CG85" s="2333"/>
      <c r="CH85" s="2333"/>
      <c r="CI85" s="2333"/>
      <c r="CJ85" s="2333"/>
      <c r="CK85" s="2333"/>
      <c r="CL85" s="2333"/>
      <c r="CM85" s="2333"/>
      <c r="CN85" s="2333"/>
      <c r="CO85" s="2333"/>
      <c r="CP85" s="2333"/>
      <c r="CQ85" s="2333"/>
      <c r="CR85" s="2333"/>
      <c r="CS85" s="2333"/>
      <c r="CT85" s="2333"/>
      <c r="CU85" s="2333"/>
      <c r="CV85" s="2333"/>
      <c r="CW85" s="2333"/>
      <c r="CX85" s="2333"/>
      <c r="CY85" s="2333"/>
      <c r="CZ85" s="2333"/>
      <c r="DA85" s="2333"/>
      <c r="DB85" s="2333"/>
      <c r="DC85" s="2333"/>
      <c r="DD85" s="2333"/>
      <c r="DE85" s="2333"/>
      <c r="DF85" s="2333"/>
      <c r="DG85" s="2333"/>
      <c r="DH85" s="2333"/>
      <c r="DI85" s="2333"/>
      <c r="DJ85" s="2333"/>
      <c r="DK85" s="2333"/>
      <c r="DL85" s="2333"/>
      <c r="DM85" s="2333"/>
      <c r="DN85" s="2333"/>
      <c r="DO85" s="2333"/>
      <c r="DP85" s="2333"/>
      <c r="DQ85" s="2333"/>
      <c r="DR85" s="2333"/>
      <c r="DS85" s="2333"/>
      <c r="DT85" s="2333"/>
      <c r="DU85" s="2333"/>
      <c r="DV85" s="2333"/>
      <c r="DW85" s="2333"/>
      <c r="DX85" s="2334"/>
      <c r="DY85" s="1069"/>
      <c r="DZ85" s="1147"/>
      <c r="EM85" s="1083"/>
      <c r="EN85" s="1083"/>
      <c r="EO85" s="1083"/>
      <c r="EP85" s="1083"/>
      <c r="EQ85" s="1083"/>
      <c r="ER85" s="1083"/>
      <c r="ES85" s="1083"/>
      <c r="ET85" s="1083"/>
      <c r="EU85" s="1083"/>
      <c r="EV85" s="1024"/>
    </row>
    <row r="86" spans="2:152" ht="36.75" customHeight="1">
      <c r="B86" s="1146"/>
      <c r="C86" s="1115"/>
      <c r="D86" s="1116" t="s">
        <v>264</v>
      </c>
      <c r="E86" s="1117"/>
      <c r="F86" s="1117"/>
      <c r="G86" s="1117"/>
      <c r="H86" s="1117"/>
      <c r="I86" s="1117"/>
      <c r="J86" s="1117"/>
      <c r="K86" s="1117"/>
      <c r="L86" s="1117"/>
      <c r="M86" s="1117"/>
      <c r="N86" s="1117"/>
      <c r="O86" s="1117"/>
      <c r="P86" s="1117"/>
      <c r="Q86" s="1117"/>
      <c r="R86" s="1117"/>
      <c r="S86" s="1117"/>
      <c r="T86" s="1118"/>
      <c r="U86" s="1115"/>
      <c r="V86" s="1117"/>
      <c r="W86" s="1117"/>
      <c r="X86" s="1117"/>
      <c r="Y86" s="1117"/>
      <c r="Z86" s="1117"/>
      <c r="AA86" s="1115"/>
      <c r="AB86" s="1117"/>
      <c r="AC86" s="1117"/>
      <c r="AD86" s="1117" t="s">
        <v>314</v>
      </c>
      <c r="AE86" s="1117"/>
      <c r="AF86" s="1117"/>
      <c r="AG86" s="1117"/>
      <c r="AH86" s="1117"/>
      <c r="AI86" s="1117"/>
      <c r="AJ86" s="1117"/>
      <c r="AK86" s="1117"/>
      <c r="AL86" s="1117"/>
      <c r="AM86" s="1117"/>
      <c r="AN86" s="1117"/>
      <c r="AO86" s="1118"/>
      <c r="AP86" s="1115"/>
      <c r="AQ86" s="1117"/>
      <c r="AR86" s="1117"/>
      <c r="AS86" s="1117"/>
      <c r="AT86" s="1117"/>
      <c r="AU86" s="1117"/>
      <c r="AV86" s="1118"/>
      <c r="AW86" s="1069"/>
      <c r="AX86" s="1069"/>
      <c r="AY86" s="1069"/>
      <c r="AZ86" s="1069"/>
      <c r="BA86" s="1069"/>
      <c r="BB86" s="1101"/>
      <c r="BC86" s="1109" t="s">
        <v>267</v>
      </c>
      <c r="BD86" s="1117"/>
      <c r="BE86" s="1117"/>
      <c r="BF86" s="1117"/>
      <c r="BG86" s="1117"/>
      <c r="BH86" s="1117"/>
      <c r="BI86" s="1117"/>
      <c r="BJ86" s="1117"/>
      <c r="BK86" s="1117"/>
      <c r="BL86" s="1117"/>
      <c r="BM86" s="1117"/>
      <c r="BN86" s="1117"/>
      <c r="BO86" s="1117"/>
      <c r="BP86" s="1117"/>
      <c r="BQ86" s="1117"/>
      <c r="BR86" s="1117"/>
      <c r="BS86" s="1117"/>
      <c r="BT86" s="1117"/>
      <c r="BU86" s="1117"/>
      <c r="BV86" s="1117"/>
      <c r="BW86" s="1117"/>
      <c r="BX86" s="1118"/>
      <c r="BY86" s="1115"/>
      <c r="BZ86" s="1117"/>
      <c r="CA86" s="1117"/>
      <c r="CB86" s="1117"/>
      <c r="CC86" s="1117"/>
      <c r="CD86" s="2332" t="s">
        <v>799</v>
      </c>
      <c r="CE86" s="2333"/>
      <c r="CF86" s="2333"/>
      <c r="CG86" s="2333"/>
      <c r="CH86" s="2333"/>
      <c r="CI86" s="2333"/>
      <c r="CJ86" s="2333"/>
      <c r="CK86" s="2333"/>
      <c r="CL86" s="2333"/>
      <c r="CM86" s="2333"/>
      <c r="CN86" s="2333"/>
      <c r="CO86" s="2333"/>
      <c r="CP86" s="2333"/>
      <c r="CQ86" s="2333"/>
      <c r="CR86" s="2333"/>
      <c r="CS86" s="2333"/>
      <c r="CT86" s="2333"/>
      <c r="CU86" s="2333"/>
      <c r="CV86" s="2333"/>
      <c r="CW86" s="2333"/>
      <c r="CX86" s="2333"/>
      <c r="CY86" s="2333"/>
      <c r="CZ86" s="2333"/>
      <c r="DA86" s="2333"/>
      <c r="DB86" s="2333"/>
      <c r="DC86" s="2333"/>
      <c r="DD86" s="2333"/>
      <c r="DE86" s="2333"/>
      <c r="DF86" s="2333"/>
      <c r="DG86" s="2333"/>
      <c r="DH86" s="2333"/>
      <c r="DI86" s="2333"/>
      <c r="DJ86" s="2333"/>
      <c r="DK86" s="2333"/>
      <c r="DL86" s="2333"/>
      <c r="DM86" s="2333"/>
      <c r="DN86" s="2333"/>
      <c r="DO86" s="2333"/>
      <c r="DP86" s="2333"/>
      <c r="DQ86" s="2333"/>
      <c r="DR86" s="2333"/>
      <c r="DS86" s="2333"/>
      <c r="DT86" s="2333"/>
      <c r="DU86" s="2333"/>
      <c r="DV86" s="2333"/>
      <c r="DW86" s="2333"/>
      <c r="DX86" s="2334"/>
      <c r="DY86" s="1069"/>
      <c r="DZ86" s="1147"/>
      <c r="EM86" s="1083"/>
      <c r="EN86" s="1083"/>
      <c r="EO86" s="1083"/>
      <c r="EP86" s="1083"/>
      <c r="EQ86" s="1083"/>
      <c r="ER86" s="1083"/>
      <c r="ES86" s="1083"/>
      <c r="ET86" s="1083"/>
      <c r="EU86" s="1083"/>
      <c r="EV86" s="1024"/>
    </row>
    <row r="87" spans="2:152" ht="36.75" customHeight="1">
      <c r="B87" s="1146"/>
      <c r="C87" s="1115"/>
      <c r="D87" s="1116" t="s">
        <v>265</v>
      </c>
      <c r="E87" s="1117"/>
      <c r="F87" s="1117"/>
      <c r="G87" s="1117"/>
      <c r="H87" s="1117"/>
      <c r="I87" s="1117"/>
      <c r="J87" s="1117"/>
      <c r="K87" s="1117"/>
      <c r="L87" s="1117"/>
      <c r="M87" s="1117"/>
      <c r="N87" s="1117"/>
      <c r="O87" s="1117"/>
      <c r="P87" s="1117"/>
      <c r="Q87" s="1117"/>
      <c r="R87" s="1117"/>
      <c r="S87" s="1117"/>
      <c r="T87" s="1118"/>
      <c r="U87" s="1115"/>
      <c r="V87" s="1117"/>
      <c r="W87" s="1117"/>
      <c r="X87" s="1117"/>
      <c r="Y87" s="1117"/>
      <c r="Z87" s="1117"/>
      <c r="AA87" s="1115"/>
      <c r="AB87" s="1117"/>
      <c r="AC87" s="1117"/>
      <c r="AD87" s="1117" t="s">
        <v>314</v>
      </c>
      <c r="AE87" s="1117"/>
      <c r="AF87" s="1117"/>
      <c r="AG87" s="1117"/>
      <c r="AH87" s="1117"/>
      <c r="AI87" s="1117"/>
      <c r="AJ87" s="1117"/>
      <c r="AK87" s="1117"/>
      <c r="AL87" s="1117"/>
      <c r="AM87" s="1117"/>
      <c r="AN87" s="1117"/>
      <c r="AO87" s="1118"/>
      <c r="AP87" s="1115"/>
      <c r="AQ87" s="1117"/>
      <c r="AR87" s="1117"/>
      <c r="AS87" s="1117"/>
      <c r="AT87" s="1117"/>
      <c r="AU87" s="1117"/>
      <c r="AV87" s="1118"/>
      <c r="AW87" s="1069"/>
      <c r="AX87" s="1069"/>
      <c r="AY87" s="1069"/>
      <c r="AZ87" s="1069"/>
      <c r="BA87" s="1069"/>
      <c r="BB87" s="1101"/>
      <c r="BC87" s="1109" t="s">
        <v>268</v>
      </c>
      <c r="BD87" s="1117"/>
      <c r="BE87" s="1117"/>
      <c r="BF87" s="1117"/>
      <c r="BG87" s="1117"/>
      <c r="BH87" s="1117"/>
      <c r="BI87" s="1117"/>
      <c r="BJ87" s="1117"/>
      <c r="BK87" s="1117"/>
      <c r="BL87" s="1117"/>
      <c r="BM87" s="1117"/>
      <c r="BN87" s="1117"/>
      <c r="BO87" s="1117"/>
      <c r="BP87" s="1117"/>
      <c r="BQ87" s="1117"/>
      <c r="BR87" s="1117"/>
      <c r="BS87" s="1117"/>
      <c r="BT87" s="1117"/>
      <c r="BU87" s="1117"/>
      <c r="BV87" s="1117"/>
      <c r="BW87" s="1117"/>
      <c r="BX87" s="1118"/>
      <c r="BY87" s="1102"/>
      <c r="BZ87" s="1069"/>
      <c r="CA87" s="1069"/>
      <c r="CB87" s="1069"/>
      <c r="CC87" s="1069"/>
      <c r="CD87" s="2332" t="s">
        <v>800</v>
      </c>
      <c r="CE87" s="2333"/>
      <c r="CF87" s="2333"/>
      <c r="CG87" s="2333"/>
      <c r="CH87" s="2333"/>
      <c r="CI87" s="2333"/>
      <c r="CJ87" s="2333"/>
      <c r="CK87" s="2333"/>
      <c r="CL87" s="2333"/>
      <c r="CM87" s="2333"/>
      <c r="CN87" s="2333"/>
      <c r="CO87" s="2333"/>
      <c r="CP87" s="2333"/>
      <c r="CQ87" s="2333"/>
      <c r="CR87" s="2333"/>
      <c r="CS87" s="2333"/>
      <c r="CT87" s="2333"/>
      <c r="CU87" s="2333"/>
      <c r="CV87" s="2333"/>
      <c r="CW87" s="2333"/>
      <c r="CX87" s="2333"/>
      <c r="CY87" s="2333"/>
      <c r="CZ87" s="2333"/>
      <c r="DA87" s="2333"/>
      <c r="DB87" s="2333"/>
      <c r="DC87" s="2333"/>
      <c r="DD87" s="2333"/>
      <c r="DE87" s="2333"/>
      <c r="DF87" s="2333"/>
      <c r="DG87" s="2333"/>
      <c r="DH87" s="2333"/>
      <c r="DI87" s="2333"/>
      <c r="DJ87" s="2333"/>
      <c r="DK87" s="2333"/>
      <c r="DL87" s="2333"/>
      <c r="DM87" s="2333"/>
      <c r="DN87" s="2333"/>
      <c r="DO87" s="2333"/>
      <c r="DP87" s="2333"/>
      <c r="DQ87" s="2333"/>
      <c r="DR87" s="2333"/>
      <c r="DS87" s="2333"/>
      <c r="DT87" s="2333"/>
      <c r="DU87" s="2333"/>
      <c r="DV87" s="2333"/>
      <c r="DW87" s="2333"/>
      <c r="DX87" s="2334"/>
      <c r="DY87" s="1069"/>
      <c r="DZ87" s="1147"/>
      <c r="EM87" s="1083"/>
      <c r="EN87" s="1083"/>
      <c r="EO87" s="1083"/>
      <c r="EP87" s="1083"/>
      <c r="EQ87" s="1083"/>
      <c r="ER87" s="1083"/>
      <c r="ES87" s="1083"/>
      <c r="ET87" s="1083"/>
      <c r="EU87" s="1083"/>
      <c r="EV87" s="1083"/>
    </row>
    <row r="88" spans="2:152" ht="36.75" customHeight="1">
      <c r="B88" s="1146"/>
      <c r="C88" s="1115"/>
      <c r="D88" s="1116" t="s">
        <v>266</v>
      </c>
      <c r="E88" s="1117"/>
      <c r="F88" s="1117"/>
      <c r="G88" s="1117"/>
      <c r="H88" s="1117"/>
      <c r="I88" s="1117"/>
      <c r="J88" s="1117"/>
      <c r="K88" s="1117"/>
      <c r="L88" s="1117"/>
      <c r="M88" s="1117"/>
      <c r="N88" s="1117"/>
      <c r="O88" s="1117"/>
      <c r="P88" s="1117"/>
      <c r="Q88" s="1117"/>
      <c r="R88" s="1117"/>
      <c r="S88" s="1117"/>
      <c r="T88" s="1118"/>
      <c r="U88" s="1115"/>
      <c r="V88" s="1117"/>
      <c r="W88" s="1117"/>
      <c r="X88" s="1117"/>
      <c r="Y88" s="1117"/>
      <c r="Z88" s="1117"/>
      <c r="AA88" s="1115"/>
      <c r="AB88" s="1117"/>
      <c r="AC88" s="1117"/>
      <c r="AD88" s="1117" t="s">
        <v>270</v>
      </c>
      <c r="AE88" s="1117"/>
      <c r="AF88" s="1117"/>
      <c r="AG88" s="1117"/>
      <c r="AH88" s="1117"/>
      <c r="AI88" s="1117"/>
      <c r="AJ88" s="1117"/>
      <c r="AK88" s="1117"/>
      <c r="AL88" s="1117"/>
      <c r="AM88" s="1117"/>
      <c r="AN88" s="1117"/>
      <c r="AO88" s="1118"/>
      <c r="AP88" s="1115"/>
      <c r="AQ88" s="1117"/>
      <c r="AR88" s="1117"/>
      <c r="AS88" s="1117"/>
      <c r="AT88" s="1117"/>
      <c r="AU88" s="1117"/>
      <c r="AV88" s="1118"/>
      <c r="AW88" s="1069"/>
      <c r="AX88" s="1069"/>
      <c r="AY88" s="1069"/>
      <c r="AZ88" s="1069"/>
      <c r="BA88" s="1069"/>
      <c r="BB88" s="1101"/>
      <c r="BC88" s="1109" t="s">
        <v>269</v>
      </c>
      <c r="BD88" s="1117"/>
      <c r="BE88" s="1117"/>
      <c r="BF88" s="1117"/>
      <c r="BG88" s="1117"/>
      <c r="BH88" s="1117"/>
      <c r="BI88" s="1117"/>
      <c r="BJ88" s="1117"/>
      <c r="BK88" s="1117"/>
      <c r="BL88" s="1117"/>
      <c r="BM88" s="1117"/>
      <c r="BN88" s="1117"/>
      <c r="BO88" s="1117"/>
      <c r="BP88" s="1117"/>
      <c r="BQ88" s="1117"/>
      <c r="BR88" s="1117"/>
      <c r="BS88" s="1117"/>
      <c r="BT88" s="1117"/>
      <c r="BU88" s="1117"/>
      <c r="BV88" s="1117"/>
      <c r="BW88" s="1117"/>
      <c r="BX88" s="1118"/>
      <c r="BY88" s="1115"/>
      <c r="BZ88" s="1117"/>
      <c r="CA88" s="1117"/>
      <c r="CB88" s="1117"/>
      <c r="CC88" s="1117"/>
      <c r="CD88" s="2335" t="s">
        <v>802</v>
      </c>
      <c r="CE88" s="2336"/>
      <c r="CF88" s="2336"/>
      <c r="CG88" s="2336"/>
      <c r="CH88" s="2336"/>
      <c r="CI88" s="2336"/>
      <c r="CJ88" s="2336"/>
      <c r="CK88" s="2336"/>
      <c r="CL88" s="2336"/>
      <c r="CM88" s="2336"/>
      <c r="CN88" s="2336"/>
      <c r="CO88" s="2336"/>
      <c r="CP88" s="2336"/>
      <c r="CQ88" s="2336"/>
      <c r="CR88" s="2336"/>
      <c r="CS88" s="2336"/>
      <c r="CT88" s="2336"/>
      <c r="CU88" s="2336"/>
      <c r="CV88" s="2336"/>
      <c r="CW88" s="2336"/>
      <c r="CX88" s="2336"/>
      <c r="CY88" s="2336"/>
      <c r="CZ88" s="2336"/>
      <c r="DA88" s="2336"/>
      <c r="DB88" s="2336"/>
      <c r="DC88" s="2336"/>
      <c r="DD88" s="2336"/>
      <c r="DE88" s="2336"/>
      <c r="DF88" s="2336"/>
      <c r="DG88" s="2336"/>
      <c r="DH88" s="2336"/>
      <c r="DI88" s="2336"/>
      <c r="DJ88" s="2336"/>
      <c r="DK88" s="2336"/>
      <c r="DL88" s="2336"/>
      <c r="DM88" s="2336"/>
      <c r="DN88" s="2336"/>
      <c r="DO88" s="2336"/>
      <c r="DP88" s="2336"/>
      <c r="DQ88" s="2336"/>
      <c r="DR88" s="2336"/>
      <c r="DS88" s="2336"/>
      <c r="DT88" s="2336"/>
      <c r="DU88" s="2336"/>
      <c r="DV88" s="2336"/>
      <c r="DW88" s="2336"/>
      <c r="DX88" s="2337"/>
      <c r="DY88" s="1069"/>
      <c r="DZ88" s="1147"/>
      <c r="EM88" s="1083"/>
      <c r="EN88" s="1083"/>
      <c r="EO88" s="1083"/>
      <c r="EP88" s="1083"/>
      <c r="EQ88" s="1083"/>
      <c r="ER88" s="1083"/>
      <c r="ES88" s="1083"/>
      <c r="ET88" s="1083"/>
      <c r="EU88" s="1083"/>
      <c r="EV88" s="1083"/>
    </row>
    <row r="89" spans="2:152" ht="36.75" customHeight="1">
      <c r="B89" s="1146"/>
      <c r="C89" s="1115"/>
      <c r="D89" s="1117"/>
      <c r="E89" s="1117"/>
      <c r="F89" s="1117"/>
      <c r="G89" s="1117"/>
      <c r="H89" s="1117"/>
      <c r="I89" s="1117"/>
      <c r="J89" s="1117"/>
      <c r="K89" s="1117"/>
      <c r="L89" s="1117"/>
      <c r="M89" s="1117"/>
      <c r="N89" s="1117"/>
      <c r="O89" s="1117"/>
      <c r="P89" s="1117"/>
      <c r="Q89" s="1117"/>
      <c r="R89" s="1117"/>
      <c r="S89" s="1117"/>
      <c r="T89" s="1118"/>
      <c r="U89" s="1115"/>
      <c r="V89" s="1117"/>
      <c r="W89" s="1117"/>
      <c r="X89" s="1117"/>
      <c r="Y89" s="1117"/>
      <c r="Z89" s="1117"/>
      <c r="AA89" s="1115"/>
      <c r="AB89" s="1117"/>
      <c r="AC89" s="1117"/>
      <c r="AD89" s="1117"/>
      <c r="AE89" s="1117"/>
      <c r="AF89" s="1117"/>
      <c r="AG89" s="1117"/>
      <c r="AH89" s="1117"/>
      <c r="AI89" s="1117"/>
      <c r="AJ89" s="1117"/>
      <c r="AK89" s="1117"/>
      <c r="AL89" s="1117"/>
      <c r="AM89" s="1117"/>
      <c r="AN89" s="1117"/>
      <c r="AO89" s="1118"/>
      <c r="AP89" s="1115"/>
      <c r="AQ89" s="1117"/>
      <c r="AR89" s="1117"/>
      <c r="AS89" s="1117"/>
      <c r="AT89" s="1117"/>
      <c r="AU89" s="1117"/>
      <c r="AV89" s="1118"/>
      <c r="AW89" s="1069"/>
      <c r="AX89" s="1069"/>
      <c r="AY89" s="1069"/>
      <c r="AZ89" s="1069"/>
      <c r="BA89" s="1069"/>
      <c r="BB89" s="1069"/>
      <c r="BC89" s="1109" t="s">
        <v>231</v>
      </c>
      <c r="BD89" s="1117"/>
      <c r="BE89" s="1117"/>
      <c r="BF89" s="1117"/>
      <c r="BG89" s="1117"/>
      <c r="BH89" s="1117"/>
      <c r="BI89" s="1117"/>
      <c r="BJ89" s="1117"/>
      <c r="BK89" s="1117"/>
      <c r="BL89" s="1117"/>
      <c r="BM89" s="1117"/>
      <c r="BN89" s="1117"/>
      <c r="BO89" s="1117"/>
      <c r="BP89" s="1117"/>
      <c r="BQ89" s="1117"/>
      <c r="BR89" s="1117"/>
      <c r="BS89" s="1117"/>
      <c r="BT89" s="1117"/>
      <c r="BU89" s="1117"/>
      <c r="BV89" s="1117"/>
      <c r="BW89" s="1117"/>
      <c r="BX89" s="1118"/>
      <c r="BY89" s="1103"/>
      <c r="BZ89" s="1104"/>
      <c r="CA89" s="1104"/>
      <c r="CB89" s="1104"/>
      <c r="CC89" s="1104"/>
      <c r="CD89" s="2243"/>
      <c r="CE89" s="2244"/>
      <c r="CF89" s="2244"/>
      <c r="CG89" s="2244"/>
      <c r="CH89" s="2244"/>
      <c r="CI89" s="2244"/>
      <c r="CJ89" s="2244"/>
      <c r="CK89" s="2244"/>
      <c r="CL89" s="2244"/>
      <c r="CM89" s="2244"/>
      <c r="CN89" s="2244"/>
      <c r="CO89" s="2244"/>
      <c r="CP89" s="2244"/>
      <c r="CQ89" s="2244"/>
      <c r="CR89" s="2244"/>
      <c r="CS89" s="2244"/>
      <c r="CT89" s="2244"/>
      <c r="CU89" s="2244"/>
      <c r="CV89" s="2244"/>
      <c r="CW89" s="2244"/>
      <c r="CX89" s="2244"/>
      <c r="CY89" s="2244"/>
      <c r="CZ89" s="2244"/>
      <c r="DA89" s="2244"/>
      <c r="DB89" s="2244"/>
      <c r="DC89" s="2244"/>
      <c r="DD89" s="2244"/>
      <c r="DE89" s="2244"/>
      <c r="DF89" s="2244"/>
      <c r="DG89" s="2244"/>
      <c r="DH89" s="2244"/>
      <c r="DI89" s="2244"/>
      <c r="DJ89" s="2244"/>
      <c r="DK89" s="2244"/>
      <c r="DL89" s="2244"/>
      <c r="DM89" s="2244"/>
      <c r="DN89" s="2244"/>
      <c r="DO89" s="2244"/>
      <c r="DP89" s="2244"/>
      <c r="DQ89" s="2244"/>
      <c r="DR89" s="2244"/>
      <c r="DS89" s="2244"/>
      <c r="DT89" s="2244"/>
      <c r="DU89" s="2244"/>
      <c r="DV89" s="2244"/>
      <c r="DW89" s="2244"/>
      <c r="DX89" s="2245"/>
      <c r="DY89" s="1069"/>
      <c r="DZ89" s="1147"/>
      <c r="EM89" s="1083"/>
      <c r="EN89" s="1083"/>
      <c r="EO89" s="1083"/>
      <c r="EP89" s="1083"/>
      <c r="EQ89" s="1083"/>
      <c r="ER89" s="1083"/>
      <c r="ES89" s="1083"/>
      <c r="ET89" s="1083"/>
      <c r="EU89" s="1083"/>
      <c r="EV89" s="1024"/>
    </row>
    <row r="90" spans="2:152" ht="7.5" customHeight="1">
      <c r="B90" s="1146"/>
      <c r="C90" s="1069"/>
      <c r="D90" s="1069"/>
      <c r="E90" s="1069"/>
      <c r="F90" s="1069"/>
      <c r="G90" s="1069"/>
      <c r="H90" s="1069"/>
      <c r="I90" s="1069"/>
      <c r="J90" s="1069"/>
      <c r="K90" s="1069"/>
      <c r="L90" s="1069"/>
      <c r="M90" s="1069"/>
      <c r="N90" s="1069"/>
      <c r="O90" s="1069"/>
      <c r="P90" s="1069"/>
      <c r="Q90" s="1069"/>
      <c r="R90" s="1069"/>
      <c r="S90" s="1069"/>
      <c r="T90" s="1069"/>
      <c r="U90" s="1069"/>
      <c r="V90" s="1069"/>
      <c r="W90" s="1069"/>
      <c r="X90" s="1069"/>
      <c r="Y90" s="1069"/>
      <c r="Z90" s="1069"/>
      <c r="AA90" s="1069"/>
      <c r="AB90" s="1069"/>
      <c r="AC90" s="1069"/>
      <c r="AD90" s="1069"/>
      <c r="AE90" s="1069"/>
      <c r="AF90" s="1069"/>
      <c r="AG90" s="1069"/>
      <c r="AH90" s="1069"/>
      <c r="AI90" s="1069"/>
      <c r="AJ90" s="1069"/>
      <c r="AK90" s="1069"/>
      <c r="AL90" s="1069"/>
      <c r="AM90" s="1069"/>
      <c r="AN90" s="1069"/>
      <c r="AO90" s="1069"/>
      <c r="AP90" s="1069"/>
      <c r="AQ90" s="1069"/>
      <c r="AR90" s="1069"/>
      <c r="AS90" s="1069"/>
      <c r="AT90" s="1069"/>
      <c r="AU90" s="1069"/>
      <c r="AV90" s="1069"/>
      <c r="AW90" s="1069"/>
      <c r="AX90" s="1069"/>
      <c r="AY90" s="1069"/>
      <c r="AZ90" s="1069"/>
      <c r="BA90" s="1069"/>
      <c r="BB90" s="1069"/>
      <c r="BC90" s="1069"/>
      <c r="BD90" s="1069"/>
      <c r="BE90" s="1069"/>
      <c r="BF90" s="1069"/>
      <c r="BG90" s="1069"/>
      <c r="BH90" s="1069"/>
      <c r="BI90" s="1069"/>
      <c r="BJ90" s="1069"/>
      <c r="BK90" s="1069"/>
      <c r="BL90" s="1069"/>
      <c r="BM90" s="1069"/>
      <c r="BN90" s="1069"/>
      <c r="BO90" s="1069"/>
      <c r="BP90" s="1069"/>
      <c r="BQ90" s="1069"/>
      <c r="BR90" s="1069"/>
      <c r="BS90" s="1069"/>
      <c r="BT90" s="1069"/>
      <c r="BU90" s="1069"/>
      <c r="BV90" s="1069"/>
      <c r="BW90" s="1069"/>
      <c r="BX90" s="1069"/>
      <c r="BY90" s="1069"/>
      <c r="BZ90" s="1069"/>
      <c r="CA90" s="1069"/>
      <c r="CB90" s="1069"/>
      <c r="CC90" s="1069"/>
      <c r="CD90" s="1069"/>
      <c r="CE90" s="1069"/>
      <c r="CF90" s="1069"/>
      <c r="CG90" s="1069"/>
      <c r="CH90" s="1069"/>
      <c r="CI90" s="1069"/>
      <c r="CJ90" s="1070"/>
      <c r="CK90" s="1070"/>
      <c r="CL90" s="1070"/>
      <c r="CM90" s="1070"/>
      <c r="CN90" s="1070"/>
      <c r="CO90" s="1069"/>
      <c r="CP90" s="1069"/>
      <c r="CQ90" s="1081"/>
      <c r="CR90" s="1081"/>
      <c r="CS90" s="1081"/>
      <c r="CT90" s="1081"/>
      <c r="CU90" s="1081"/>
      <c r="CV90" s="1081"/>
      <c r="CW90" s="1081"/>
      <c r="CX90" s="1081"/>
      <c r="CY90" s="1081"/>
      <c r="CZ90" s="1081"/>
      <c r="DA90" s="1081"/>
      <c r="DB90" s="1081"/>
      <c r="DC90" s="1081"/>
      <c r="DD90" s="1081"/>
      <c r="DE90" s="1081"/>
      <c r="DF90" s="1081"/>
      <c r="DG90" s="1081"/>
      <c r="DH90" s="1081"/>
      <c r="DI90" s="1081"/>
      <c r="DJ90" s="1081"/>
      <c r="DK90" s="1081"/>
      <c r="DL90" s="1081"/>
      <c r="DM90" s="1081"/>
      <c r="DN90" s="1081"/>
      <c r="DO90" s="1081"/>
      <c r="DP90" s="1081"/>
      <c r="DQ90" s="1081"/>
      <c r="DR90" s="1081"/>
      <c r="DS90" s="1081"/>
      <c r="DT90" s="1081"/>
      <c r="DU90" s="1081"/>
      <c r="DV90" s="1081"/>
      <c r="DW90" s="1081"/>
      <c r="DX90" s="1081"/>
      <c r="DY90" s="1069"/>
      <c r="DZ90" s="1147"/>
      <c r="EM90" s="1083"/>
      <c r="EN90" s="1083"/>
      <c r="EO90" s="1083"/>
      <c r="EP90" s="1083"/>
      <c r="EQ90" s="1083"/>
      <c r="ER90" s="1083"/>
      <c r="ES90" s="1083"/>
      <c r="ET90" s="1083"/>
      <c r="EU90" s="1083"/>
      <c r="EV90" s="1024"/>
    </row>
    <row r="91" spans="2:152" ht="15" customHeight="1">
      <c r="B91" s="1146"/>
      <c r="C91" s="1021" t="s">
        <v>847</v>
      </c>
      <c r="D91" s="1069"/>
      <c r="E91" s="1119"/>
      <c r="F91" s="1119"/>
      <c r="G91" s="1119"/>
      <c r="H91" s="1119"/>
      <c r="I91" s="1119"/>
      <c r="J91" s="1119"/>
      <c r="K91" s="1119"/>
      <c r="L91" s="1119"/>
      <c r="M91" s="1119"/>
      <c r="N91" s="1119"/>
      <c r="O91" s="1119"/>
      <c r="P91" s="1119"/>
      <c r="Q91" s="2338"/>
      <c r="R91" s="2339"/>
      <c r="S91" s="2339"/>
      <c r="T91" s="2339"/>
      <c r="U91" s="2339"/>
      <c r="V91" s="2339"/>
      <c r="W91" s="2339"/>
      <c r="X91" s="2339"/>
      <c r="Y91" s="2339"/>
      <c r="Z91" s="2339"/>
      <c r="AA91" s="2339"/>
      <c r="AB91" s="2339"/>
      <c r="AC91" s="2339"/>
      <c r="AD91" s="2339"/>
      <c r="AE91" s="2339"/>
      <c r="AF91" s="2339"/>
      <c r="AG91" s="2339"/>
      <c r="AH91" s="2339"/>
      <c r="AI91" s="2339"/>
      <c r="AJ91" s="2339"/>
      <c r="AK91" s="2339"/>
      <c r="AL91" s="2339"/>
      <c r="AM91" s="2340"/>
      <c r="AN91" s="1119"/>
      <c r="AO91" s="1119"/>
      <c r="AP91" s="1119"/>
      <c r="AQ91" s="1119"/>
      <c r="AR91" s="1119"/>
      <c r="AS91" s="1119"/>
      <c r="AT91" s="1119"/>
      <c r="AU91" s="1119"/>
      <c r="AV91" s="1119"/>
      <c r="AW91" s="1119"/>
      <c r="AX91" s="1119"/>
      <c r="AY91" s="1119"/>
      <c r="AZ91" s="1119"/>
      <c r="BA91" s="1069"/>
      <c r="BB91" s="1069"/>
      <c r="BC91" s="1120" t="s">
        <v>338</v>
      </c>
      <c r="BD91" s="1119"/>
      <c r="BE91" s="1119"/>
      <c r="BF91" s="1119"/>
      <c r="BG91" s="1119"/>
      <c r="BH91" s="1119"/>
      <c r="BI91" s="1119"/>
      <c r="BJ91" s="1119"/>
      <c r="BK91" s="1119"/>
      <c r="BL91" s="1119"/>
      <c r="BM91" s="1119"/>
      <c r="BN91" s="1119"/>
      <c r="BO91" s="1119"/>
      <c r="BP91" s="1119"/>
      <c r="BQ91" s="1119"/>
      <c r="BR91" s="1119"/>
      <c r="BS91" s="1119"/>
      <c r="BT91" s="1119"/>
      <c r="BU91" s="1119"/>
      <c r="BV91" s="1119"/>
      <c r="BW91" s="1119"/>
      <c r="BX91" s="1119"/>
      <c r="BY91" s="1069"/>
      <c r="BZ91" s="1069"/>
      <c r="CA91" s="1119"/>
      <c r="CB91" s="1119"/>
      <c r="CC91" s="1119"/>
      <c r="CD91" s="1119"/>
      <c r="CE91" s="1119"/>
      <c r="CF91" s="1119"/>
      <c r="CG91" s="1119"/>
      <c r="CH91" s="1119"/>
      <c r="CI91" s="1119"/>
      <c r="CJ91" s="1119"/>
      <c r="CK91" s="1119"/>
      <c r="CL91" s="1119"/>
      <c r="CM91" s="1119"/>
      <c r="CN91" s="1119"/>
      <c r="CO91" s="1119"/>
      <c r="CP91" s="1119"/>
      <c r="CQ91" s="1119"/>
      <c r="CR91" s="1119"/>
      <c r="CS91" s="1119"/>
      <c r="CT91" s="1119"/>
      <c r="CU91" s="1119"/>
      <c r="CV91" s="1119"/>
      <c r="CW91" s="1119"/>
      <c r="CX91" s="1119"/>
      <c r="CY91" s="1119"/>
      <c r="CZ91" s="1119"/>
      <c r="DA91" s="1119"/>
      <c r="DB91" s="1119"/>
      <c r="DC91" s="1119"/>
      <c r="DD91" s="1119"/>
      <c r="DE91" s="1119"/>
      <c r="DF91" s="1119"/>
      <c r="DG91" s="1119"/>
      <c r="DH91" s="1119"/>
      <c r="DI91" s="1119"/>
      <c r="DJ91" s="1119"/>
      <c r="DK91" s="1119"/>
      <c r="DL91" s="1119"/>
      <c r="DM91" s="1119"/>
      <c r="DN91" s="1119"/>
      <c r="DO91" s="1119"/>
      <c r="DP91" s="1119"/>
      <c r="DQ91" s="1119"/>
      <c r="DR91" s="1119"/>
      <c r="DS91" s="1119"/>
      <c r="DT91" s="1119"/>
      <c r="DU91" s="1119"/>
      <c r="DV91" s="1119"/>
      <c r="DW91" s="1119"/>
      <c r="DX91" s="1119"/>
      <c r="DY91" s="1069"/>
      <c r="DZ91" s="1147"/>
      <c r="EM91" s="1083"/>
      <c r="EN91" s="1083"/>
      <c r="EO91" s="1083"/>
      <c r="EP91" s="1083"/>
      <c r="EQ91" s="1083"/>
      <c r="ER91" s="1083"/>
      <c r="ES91" s="1083"/>
      <c r="ET91" s="1083"/>
      <c r="EU91" s="1083"/>
      <c r="EV91" s="1024"/>
    </row>
    <row r="92" spans="2:152" ht="18.75" customHeight="1">
      <c r="B92" s="1146"/>
      <c r="C92" s="1119"/>
      <c r="D92" s="1119"/>
      <c r="E92" s="1119"/>
      <c r="F92" s="1119"/>
      <c r="G92" s="1119"/>
      <c r="H92" s="1119"/>
      <c r="I92" s="1119"/>
      <c r="J92" s="1119"/>
      <c r="K92" s="1119"/>
      <c r="L92" s="1119"/>
      <c r="M92" s="1119"/>
      <c r="N92" s="1119"/>
      <c r="O92" s="1119"/>
      <c r="P92" s="1119"/>
      <c r="Q92" s="1119"/>
      <c r="R92" s="1119"/>
      <c r="S92" s="1119"/>
      <c r="T92" s="1119"/>
      <c r="U92" s="1119"/>
      <c r="V92" s="1119"/>
      <c r="W92" s="1119"/>
      <c r="X92" s="1119"/>
      <c r="Y92" s="1119"/>
      <c r="Z92" s="1119"/>
      <c r="AA92" s="1119"/>
      <c r="AB92" s="1119"/>
      <c r="AC92" s="1119"/>
      <c r="AD92" s="1119"/>
      <c r="AE92" s="1119"/>
      <c r="AF92" s="1119"/>
      <c r="AG92" s="1119"/>
      <c r="AH92" s="1119"/>
      <c r="AI92" s="1119"/>
      <c r="AJ92" s="1119"/>
      <c r="AK92" s="1119"/>
      <c r="AL92" s="1119"/>
      <c r="AM92" s="1119"/>
      <c r="AN92" s="1119"/>
      <c r="AO92" s="1119"/>
      <c r="AP92" s="1119"/>
      <c r="AQ92" s="1119"/>
      <c r="AR92" s="1119"/>
      <c r="AS92" s="1119"/>
      <c r="AT92" s="1119"/>
      <c r="AU92" s="1119"/>
      <c r="AV92" s="1119"/>
      <c r="AW92" s="1119"/>
      <c r="AX92" s="1119"/>
      <c r="AY92" s="1119"/>
      <c r="AZ92" s="1119"/>
      <c r="BA92" s="1119"/>
      <c r="BB92" s="1119"/>
      <c r="BC92" s="2341" t="s">
        <v>848</v>
      </c>
      <c r="BD92" s="2341"/>
      <c r="BE92" s="2341"/>
      <c r="BF92" s="2341"/>
      <c r="BG92" s="2341"/>
      <c r="BH92" s="2341"/>
      <c r="BI92" s="2341"/>
      <c r="BJ92" s="2341"/>
      <c r="BK92" s="2341"/>
      <c r="BL92" s="2341"/>
      <c r="BM92" s="2341"/>
      <c r="BN92" s="2341"/>
      <c r="BO92" s="2341"/>
      <c r="BP92" s="2341"/>
      <c r="BQ92" s="2341"/>
      <c r="BR92" s="2341"/>
      <c r="BS92" s="2341"/>
      <c r="BT92" s="2341"/>
      <c r="BU92" s="2341"/>
      <c r="BV92" s="2341"/>
      <c r="BW92" s="2341"/>
      <c r="BX92" s="2341"/>
      <c r="BY92" s="2341"/>
      <c r="BZ92" s="2341"/>
      <c r="CA92" s="2341"/>
      <c r="CB92" s="2341"/>
      <c r="CC92" s="2341"/>
      <c r="CD92" s="2341"/>
      <c r="CE92" s="2341"/>
      <c r="CF92" s="2341"/>
      <c r="CG92" s="2341"/>
      <c r="CH92" s="2341"/>
      <c r="CI92" s="2341"/>
      <c r="CJ92" s="2341"/>
      <c r="CK92" s="2341"/>
      <c r="CL92" s="2341"/>
      <c r="CM92" s="2341"/>
      <c r="CN92" s="2341"/>
      <c r="CO92" s="2341"/>
      <c r="CP92" s="2341"/>
      <c r="CQ92" s="2341"/>
      <c r="CR92" s="2341"/>
      <c r="CS92" s="2341"/>
      <c r="CT92" s="2341"/>
      <c r="CU92" s="1121"/>
      <c r="CV92" s="1121"/>
      <c r="CW92" s="1121"/>
      <c r="CX92" s="1121"/>
      <c r="CY92" s="1121"/>
      <c r="CZ92" s="1121"/>
      <c r="DA92" s="1121"/>
      <c r="DB92" s="1121"/>
      <c r="DC92" s="1121"/>
      <c r="DD92" s="1121"/>
      <c r="DE92" s="1121"/>
      <c r="DF92" s="1121"/>
      <c r="DG92" s="1121"/>
      <c r="DH92" s="1121"/>
      <c r="DI92" s="1121"/>
      <c r="DJ92" s="1121"/>
      <c r="DK92" s="1121"/>
      <c r="DL92" s="1121"/>
      <c r="DM92" s="1121"/>
      <c r="DN92" s="1121"/>
      <c r="DO92" s="1121"/>
      <c r="DP92" s="1121"/>
      <c r="DQ92" s="1121"/>
      <c r="DR92" s="1121"/>
      <c r="DS92" s="1121"/>
      <c r="DT92" s="1121"/>
      <c r="DU92" s="1121"/>
      <c r="DV92" s="1121"/>
      <c r="DW92" s="1121"/>
      <c r="DX92" s="1121"/>
      <c r="DY92" s="1122"/>
      <c r="DZ92" s="1147"/>
      <c r="EM92" s="1083"/>
      <c r="EN92" s="1083"/>
      <c r="EO92" s="1083"/>
      <c r="EP92" s="1083"/>
      <c r="EQ92" s="1083"/>
      <c r="ER92" s="1083"/>
      <c r="ES92" s="1083"/>
      <c r="ET92" s="1083"/>
      <c r="EU92" s="1083"/>
      <c r="EV92" s="1024"/>
    </row>
    <row r="93" spans="2:152" ht="48" customHeight="1">
      <c r="B93" s="1146"/>
      <c r="C93" s="1119"/>
      <c r="D93" s="1119"/>
      <c r="E93" s="1069"/>
      <c r="F93" s="1069"/>
      <c r="G93" s="1069"/>
      <c r="H93" s="1069"/>
      <c r="I93" s="1069"/>
      <c r="J93" s="1069"/>
      <c r="K93" s="1069"/>
      <c r="L93" s="1069"/>
      <c r="M93" s="1069"/>
      <c r="N93" s="1069"/>
      <c r="O93" s="1069"/>
      <c r="P93" s="1069"/>
      <c r="Q93" s="1069"/>
      <c r="R93" s="1069"/>
      <c r="S93" s="1081"/>
      <c r="T93" s="1081"/>
      <c r="U93" s="1069"/>
      <c r="V93" s="1069"/>
      <c r="W93" s="1069"/>
      <c r="X93" s="1069"/>
      <c r="Y93" s="1069"/>
      <c r="Z93" s="1069"/>
      <c r="AA93" s="1069"/>
      <c r="AB93" s="1069"/>
      <c r="AC93" s="1069"/>
      <c r="AD93" s="1069"/>
      <c r="AE93" s="1069"/>
      <c r="AF93" s="1069"/>
      <c r="AG93" s="1069"/>
      <c r="AH93" s="1069"/>
      <c r="AI93" s="1069"/>
      <c r="AJ93" s="1069"/>
      <c r="AK93" s="1069"/>
      <c r="AL93" s="1069"/>
      <c r="AM93" s="1069"/>
      <c r="AN93" s="1069"/>
      <c r="AO93" s="1069"/>
      <c r="AP93" s="1069"/>
      <c r="AQ93" s="1069"/>
      <c r="AR93" s="1069"/>
      <c r="AS93" s="1069"/>
      <c r="AT93" s="1069"/>
      <c r="AU93" s="1069"/>
      <c r="AV93" s="1069"/>
      <c r="AW93" s="1069"/>
      <c r="AX93" s="1069"/>
      <c r="AY93" s="1069"/>
      <c r="AZ93" s="1069"/>
      <c r="BA93" s="1069"/>
      <c r="BB93" s="1069"/>
      <c r="BC93" s="2341"/>
      <c r="BD93" s="2341"/>
      <c r="BE93" s="2341"/>
      <c r="BF93" s="2341"/>
      <c r="BG93" s="2341"/>
      <c r="BH93" s="2341"/>
      <c r="BI93" s="2341"/>
      <c r="BJ93" s="2341"/>
      <c r="BK93" s="2341"/>
      <c r="BL93" s="2341"/>
      <c r="BM93" s="2341"/>
      <c r="BN93" s="2341"/>
      <c r="BO93" s="2341"/>
      <c r="BP93" s="2341"/>
      <c r="BQ93" s="2341"/>
      <c r="BR93" s="2341"/>
      <c r="BS93" s="2341"/>
      <c r="BT93" s="2341"/>
      <c r="BU93" s="2341"/>
      <c r="BV93" s="2341"/>
      <c r="BW93" s="2341"/>
      <c r="BX93" s="2341"/>
      <c r="BY93" s="2341"/>
      <c r="BZ93" s="2341"/>
      <c r="CA93" s="2341"/>
      <c r="CB93" s="2341"/>
      <c r="CC93" s="2341"/>
      <c r="CD93" s="2341"/>
      <c r="CE93" s="2341"/>
      <c r="CF93" s="2341"/>
      <c r="CG93" s="2341"/>
      <c r="CH93" s="2341"/>
      <c r="CI93" s="2341"/>
      <c r="CJ93" s="2341"/>
      <c r="CK93" s="2341"/>
      <c r="CL93" s="2341"/>
      <c r="CM93" s="2341"/>
      <c r="CN93" s="2341"/>
      <c r="CO93" s="2341"/>
      <c r="CP93" s="2341"/>
      <c r="CQ93" s="2341"/>
      <c r="CR93" s="2341"/>
      <c r="CS93" s="2341"/>
      <c r="CT93" s="2341"/>
      <c r="CU93" s="1121"/>
      <c r="CV93" s="1121"/>
      <c r="CW93" s="1121"/>
      <c r="CX93" s="1121"/>
      <c r="CY93" s="1121"/>
      <c r="CZ93" s="1121"/>
      <c r="DA93" s="1121"/>
      <c r="DB93" s="1121"/>
      <c r="DC93" s="1121"/>
      <c r="DD93" s="1121"/>
      <c r="DE93" s="1121"/>
      <c r="DF93" s="1121"/>
      <c r="DG93" s="1121"/>
      <c r="DH93" s="1121"/>
      <c r="DI93" s="1121"/>
      <c r="DJ93" s="1121"/>
      <c r="DK93" s="1121"/>
      <c r="DL93" s="1121"/>
      <c r="DM93" s="1121"/>
      <c r="DN93" s="1121"/>
      <c r="DO93" s="1121"/>
      <c r="DP93" s="1121"/>
      <c r="DQ93" s="1121"/>
      <c r="DR93" s="1121"/>
      <c r="DS93" s="1121"/>
      <c r="DT93" s="1121"/>
      <c r="DU93" s="1121"/>
      <c r="DV93" s="1121"/>
      <c r="DW93" s="1121"/>
      <c r="DX93" s="1121"/>
      <c r="DY93" s="1069"/>
      <c r="DZ93" s="1147"/>
      <c r="EM93" s="1083"/>
      <c r="EN93" s="1083"/>
      <c r="EO93" s="1083"/>
      <c r="EP93" s="1083"/>
      <c r="EQ93" s="1083"/>
      <c r="ER93" s="1083"/>
      <c r="ES93" s="1083"/>
      <c r="ET93" s="1083"/>
      <c r="EU93" s="1083"/>
      <c r="EV93" s="1024"/>
    </row>
    <row r="94" spans="2:152" ht="15.75" customHeight="1">
      <c r="B94" s="1146"/>
      <c r="C94" s="1119" t="s">
        <v>340</v>
      </c>
      <c r="D94" s="1119"/>
      <c r="E94" s="1069"/>
      <c r="F94" s="1069"/>
      <c r="G94" s="1069"/>
      <c r="H94" s="1069"/>
      <c r="I94" s="1069"/>
      <c r="J94" s="1069"/>
      <c r="K94" s="1069"/>
      <c r="L94" s="1069"/>
      <c r="M94" s="1069"/>
      <c r="N94" s="1069"/>
      <c r="O94" s="1069"/>
      <c r="P94" s="1069"/>
      <c r="Q94" s="1069"/>
      <c r="R94" s="1069"/>
      <c r="S94" s="1069"/>
      <c r="T94" s="1069"/>
      <c r="U94" s="1069"/>
      <c r="V94" s="1069"/>
      <c r="W94" s="1069"/>
      <c r="X94" s="1069"/>
      <c r="Y94" s="1069"/>
      <c r="Z94" s="1069"/>
      <c r="AA94" s="1069"/>
      <c r="AB94" s="1069"/>
      <c r="AC94" s="1069"/>
      <c r="AD94" s="1069"/>
      <c r="AE94" s="1069"/>
      <c r="AF94" s="1069"/>
      <c r="AG94" s="1069"/>
      <c r="AH94" s="1069"/>
      <c r="AI94" s="1069"/>
      <c r="AJ94" s="1069"/>
      <c r="AK94" s="1069"/>
      <c r="AL94" s="1069"/>
      <c r="AM94" s="1069"/>
      <c r="AN94" s="1069"/>
      <c r="AO94" s="1069"/>
      <c r="AP94" s="1069"/>
      <c r="AQ94" s="1069"/>
      <c r="AR94" s="1069"/>
      <c r="AS94" s="1069"/>
      <c r="AT94" s="1069"/>
      <c r="AU94" s="1069"/>
      <c r="AV94" s="1069"/>
      <c r="AW94" s="1069"/>
      <c r="AX94" s="1069"/>
      <c r="AY94" s="1069"/>
      <c r="AZ94" s="1069"/>
      <c r="BA94" s="1069"/>
      <c r="BB94" s="1069"/>
      <c r="BC94" s="1069"/>
      <c r="BD94" s="1069"/>
      <c r="BE94" s="1069"/>
      <c r="BF94" s="1069"/>
      <c r="BG94" s="1069"/>
      <c r="BH94" s="1119"/>
      <c r="BI94" s="1119"/>
      <c r="BJ94" s="1119"/>
      <c r="BK94" s="1119"/>
      <c r="BL94" s="1119"/>
      <c r="BM94" s="1119"/>
      <c r="BN94" s="1119"/>
      <c r="BO94" s="1119"/>
      <c r="BP94" s="1119"/>
      <c r="BQ94" s="1119"/>
      <c r="BR94" s="1119"/>
      <c r="BS94" s="1119"/>
      <c r="BT94" s="1119"/>
      <c r="BU94" s="1119"/>
      <c r="BV94" s="1119"/>
      <c r="BW94" s="1119"/>
      <c r="BX94" s="1119"/>
      <c r="BY94" s="1122"/>
      <c r="BZ94" s="1122"/>
      <c r="CA94" s="1122"/>
      <c r="CB94" s="1122"/>
      <c r="CC94" s="1122"/>
      <c r="CD94" s="1122"/>
      <c r="CE94" s="1122"/>
      <c r="CF94" s="1122"/>
      <c r="CG94" s="1122"/>
      <c r="CH94" s="1122"/>
      <c r="CI94" s="1122"/>
      <c r="CJ94" s="1122"/>
      <c r="CK94" s="1122"/>
      <c r="CL94" s="1122"/>
      <c r="CM94" s="1122"/>
      <c r="CN94" s="1122"/>
      <c r="CO94" s="1122"/>
      <c r="CP94" s="1122"/>
      <c r="CQ94" s="1122"/>
      <c r="CR94" s="1122"/>
      <c r="CS94" s="1122"/>
      <c r="CT94" s="1122"/>
      <c r="CU94" s="1122"/>
      <c r="CV94" s="1122"/>
      <c r="CW94" s="1122"/>
      <c r="CX94" s="1122"/>
      <c r="CY94" s="1122"/>
      <c r="CZ94" s="1122"/>
      <c r="DA94" s="1122"/>
      <c r="DB94" s="1122"/>
      <c r="DC94" s="1122"/>
      <c r="DD94" s="1122"/>
      <c r="DE94" s="1122"/>
      <c r="DF94" s="1122"/>
      <c r="DG94" s="1122"/>
      <c r="DH94" s="1122"/>
      <c r="DI94" s="1122"/>
      <c r="DJ94" s="1122"/>
      <c r="DK94" s="1122"/>
      <c r="DL94" s="1122"/>
      <c r="DM94" s="1122"/>
      <c r="DN94" s="1122"/>
      <c r="DO94" s="1122"/>
      <c r="DP94" s="1122"/>
      <c r="DQ94" s="1122"/>
      <c r="DR94" s="1119"/>
      <c r="DS94" s="1119"/>
      <c r="DT94" s="1119"/>
      <c r="DU94" s="1119"/>
      <c r="DV94" s="1119"/>
      <c r="DW94" s="1119"/>
      <c r="DX94" s="1119"/>
      <c r="DY94" s="1069"/>
      <c r="DZ94" s="1147"/>
      <c r="EM94" s="1083"/>
      <c r="EN94" s="1083"/>
      <c r="EO94" s="1083"/>
      <c r="EP94" s="1083"/>
      <c r="EQ94" s="1083"/>
      <c r="ER94" s="1083"/>
      <c r="ES94" s="1083"/>
      <c r="ET94" s="1083"/>
      <c r="EU94" s="1083"/>
      <c r="EV94" s="1024"/>
    </row>
    <row r="95" spans="2:152" ht="17.25" customHeight="1">
      <c r="B95" s="1146"/>
      <c r="C95" s="1119"/>
      <c r="D95" s="1119"/>
      <c r="E95" s="1069"/>
      <c r="F95" s="1069"/>
      <c r="G95" s="1069"/>
      <c r="H95" s="1069"/>
      <c r="I95" s="1069"/>
      <c r="J95" s="1069"/>
      <c r="K95" s="1069"/>
      <c r="L95" s="1069"/>
      <c r="M95" s="1069"/>
      <c r="N95" s="1069"/>
      <c r="O95" s="1069"/>
      <c r="P95" s="1069"/>
      <c r="Q95" s="1069"/>
      <c r="R95" s="1069"/>
      <c r="S95" s="1069"/>
      <c r="T95" s="1069"/>
      <c r="U95" s="1069"/>
      <c r="V95" s="1069"/>
      <c r="W95" s="1069"/>
      <c r="X95" s="1069"/>
      <c r="Y95" s="1069"/>
      <c r="Z95" s="1069"/>
      <c r="AA95" s="1069"/>
      <c r="AB95" s="1069"/>
      <c r="AC95" s="1069"/>
      <c r="AD95" s="1069"/>
      <c r="AE95" s="1069"/>
      <c r="AF95" s="1069"/>
      <c r="AG95" s="1069"/>
      <c r="AH95" s="1069"/>
      <c r="AI95" s="1069"/>
      <c r="AJ95" s="1069"/>
      <c r="AK95" s="1069"/>
      <c r="AL95" s="1069"/>
      <c r="AM95" s="1069"/>
      <c r="AN95" s="1069"/>
      <c r="AO95" s="1069"/>
      <c r="AP95" s="1069"/>
      <c r="AQ95" s="1069"/>
      <c r="AR95" s="1069"/>
      <c r="AS95" s="1069"/>
      <c r="AT95" s="1069"/>
      <c r="AU95" s="1069"/>
      <c r="AV95" s="1069"/>
      <c r="AW95" s="1069"/>
      <c r="AX95" s="1069"/>
      <c r="AY95" s="1069"/>
      <c r="AZ95" s="1069"/>
      <c r="BA95" s="1069"/>
      <c r="BB95" s="1069"/>
      <c r="BC95" s="1069"/>
      <c r="BD95" s="1069"/>
      <c r="BE95" s="1069"/>
      <c r="BF95" s="1069"/>
      <c r="BG95" s="1069"/>
      <c r="BH95" s="1119"/>
      <c r="BI95" s="1119"/>
      <c r="BJ95" s="1119"/>
      <c r="BK95" s="1119"/>
      <c r="BL95" s="1119"/>
      <c r="BM95" s="1119"/>
      <c r="BN95" s="1119"/>
      <c r="BO95" s="1119"/>
      <c r="BP95" s="1119"/>
      <c r="BQ95" s="1119"/>
      <c r="BR95" s="1119"/>
      <c r="BS95" s="1119"/>
      <c r="BT95" s="1119"/>
      <c r="BU95" s="1119"/>
      <c r="BV95" s="1119"/>
      <c r="BW95" s="1119"/>
      <c r="BX95" s="1119"/>
      <c r="BY95" s="2342"/>
      <c r="BZ95" s="2342"/>
      <c r="CA95" s="2342"/>
      <c r="CB95" s="2342"/>
      <c r="CC95" s="2342"/>
      <c r="CD95" s="2342"/>
      <c r="CE95" s="2342"/>
      <c r="CF95" s="2342"/>
      <c r="CG95" s="2342"/>
      <c r="CH95" s="2342"/>
      <c r="CI95" s="2342"/>
      <c r="CJ95" s="2342"/>
      <c r="CK95" s="2342"/>
      <c r="CL95" s="2342"/>
      <c r="CM95" s="2342"/>
      <c r="CN95" s="2342"/>
      <c r="CO95" s="2342"/>
      <c r="CP95" s="2342"/>
      <c r="CQ95" s="2342"/>
      <c r="CR95" s="2342"/>
      <c r="CS95" s="2342"/>
      <c r="CT95" s="2342"/>
      <c r="CU95" s="2342"/>
      <c r="CV95" s="2342"/>
      <c r="CW95" s="2342"/>
      <c r="CX95" s="2342"/>
      <c r="CY95" s="2342"/>
      <c r="CZ95" s="2342"/>
      <c r="DA95" s="2342"/>
      <c r="DB95" s="2342"/>
      <c r="DC95" s="2342"/>
      <c r="DD95" s="2342"/>
      <c r="DE95" s="2342"/>
      <c r="DF95" s="2342"/>
      <c r="DG95" s="2342"/>
      <c r="DH95" s="2342"/>
      <c r="DI95" s="2342"/>
      <c r="DJ95" s="2342"/>
      <c r="DK95" s="2342"/>
      <c r="DL95" s="2342"/>
      <c r="DM95" s="2342"/>
      <c r="DN95" s="2342"/>
      <c r="DO95" s="2342"/>
      <c r="DP95" s="2342"/>
      <c r="DQ95" s="2342"/>
      <c r="DR95" s="1119"/>
      <c r="DS95" s="1119"/>
      <c r="DT95" s="1119"/>
      <c r="DU95" s="1119"/>
      <c r="DV95" s="1119"/>
      <c r="DW95" s="1119"/>
      <c r="DX95" s="1119"/>
      <c r="DY95" s="1069"/>
      <c r="DZ95" s="1147"/>
      <c r="EM95" s="1083"/>
      <c r="EN95" s="1083"/>
      <c r="EO95" s="1083"/>
      <c r="EP95" s="1083"/>
      <c r="EQ95" s="1083"/>
      <c r="ER95" s="1083"/>
      <c r="ES95" s="1083"/>
      <c r="ET95" s="1083"/>
      <c r="EU95" s="1083"/>
      <c r="EV95" s="1024"/>
    </row>
    <row r="96" spans="2:152" ht="15.75" customHeight="1">
      <c r="B96" s="1146"/>
      <c r="C96" s="1119"/>
      <c r="D96" s="1119"/>
      <c r="E96" s="1069"/>
      <c r="F96" s="1069"/>
      <c r="G96" s="1069"/>
      <c r="H96" s="1069"/>
      <c r="I96" s="1069"/>
      <c r="J96" s="1069"/>
      <c r="K96" s="1069"/>
      <c r="L96" s="1069"/>
      <c r="M96" s="1069"/>
      <c r="N96" s="1069"/>
      <c r="O96" s="1069"/>
      <c r="P96" s="1069"/>
      <c r="Q96" s="1069"/>
      <c r="R96" s="1069"/>
      <c r="S96" s="1069"/>
      <c r="T96" s="1069"/>
      <c r="U96" s="1069"/>
      <c r="V96" s="1069"/>
      <c r="W96" s="1069"/>
      <c r="X96" s="1069"/>
      <c r="Y96" s="1069"/>
      <c r="Z96" s="1069"/>
      <c r="AA96" s="1069"/>
      <c r="AB96" s="1069"/>
      <c r="AC96" s="1069"/>
      <c r="AD96" s="1069"/>
      <c r="AE96" s="1069"/>
      <c r="AF96" s="1069"/>
      <c r="AG96" s="1069"/>
      <c r="AH96" s="1069"/>
      <c r="AI96" s="1069"/>
      <c r="AJ96" s="1069"/>
      <c r="AK96" s="1069"/>
      <c r="AL96" s="1069"/>
      <c r="AM96" s="1069"/>
      <c r="AN96" s="1069"/>
      <c r="AO96" s="1069"/>
      <c r="AP96" s="1069"/>
      <c r="AQ96" s="1069"/>
      <c r="AR96" s="1069"/>
      <c r="AS96" s="1069"/>
      <c r="AT96" s="1069"/>
      <c r="AU96" s="1069"/>
      <c r="AV96" s="1069"/>
      <c r="AW96" s="1069"/>
      <c r="AX96" s="1069"/>
      <c r="AY96" s="1069"/>
      <c r="AZ96" s="1069"/>
      <c r="BA96" s="1069"/>
      <c r="BB96" s="1069"/>
      <c r="BC96" s="1069"/>
      <c r="BD96" s="1069"/>
      <c r="BE96" s="1069"/>
      <c r="BF96" s="1069"/>
      <c r="BG96" s="1069"/>
      <c r="BH96" s="1119"/>
      <c r="BI96" s="1119"/>
      <c r="BJ96" s="1119"/>
      <c r="BK96" s="1119"/>
      <c r="BL96" s="1119"/>
      <c r="BM96" s="1119"/>
      <c r="BN96" s="1119"/>
      <c r="BO96" s="1119"/>
      <c r="BP96" s="1119"/>
      <c r="BQ96" s="1119"/>
      <c r="BR96" s="1119"/>
      <c r="BS96" s="1119"/>
      <c r="BT96" s="1119"/>
      <c r="BU96" s="1119"/>
      <c r="BV96" s="1119"/>
      <c r="BW96" s="1119"/>
      <c r="BX96" s="1069"/>
      <c r="BY96" s="2331"/>
      <c r="BZ96" s="2331"/>
      <c r="CA96" s="2331"/>
      <c r="CB96" s="2331"/>
      <c r="CC96" s="2331"/>
      <c r="CD96" s="2331"/>
      <c r="CE96" s="2331"/>
      <c r="CF96" s="2331"/>
      <c r="CG96" s="2331"/>
      <c r="CH96" s="2331"/>
      <c r="CI96" s="2331"/>
      <c r="CJ96" s="2331"/>
      <c r="CK96" s="2331"/>
      <c r="CL96" s="2331"/>
      <c r="CM96" s="2331"/>
      <c r="CN96" s="2331"/>
      <c r="CO96" s="2331"/>
      <c r="CP96" s="2331"/>
      <c r="CQ96" s="2331"/>
      <c r="CR96" s="2331"/>
      <c r="CS96" s="2331"/>
      <c r="CT96" s="2331"/>
      <c r="CU96" s="2331"/>
      <c r="CV96" s="2331"/>
      <c r="CW96" s="2331"/>
      <c r="CX96" s="2331"/>
      <c r="CY96" s="2331"/>
      <c r="CZ96" s="2331"/>
      <c r="DA96" s="2331"/>
      <c r="DB96" s="2331"/>
      <c r="DC96" s="2331"/>
      <c r="DD96" s="2331"/>
      <c r="DE96" s="2331"/>
      <c r="DF96" s="2331"/>
      <c r="DG96" s="2331"/>
      <c r="DH96" s="2331"/>
      <c r="DI96" s="2331"/>
      <c r="DJ96" s="2331"/>
      <c r="DK96" s="2331"/>
      <c r="DL96" s="2331"/>
      <c r="DM96" s="2331"/>
      <c r="DN96" s="2331"/>
      <c r="DO96" s="2331"/>
      <c r="DP96" s="2331"/>
      <c r="DQ96" s="2331"/>
      <c r="DR96" s="1119"/>
      <c r="DS96" s="1119"/>
      <c r="DT96" s="1119"/>
      <c r="DU96" s="1119"/>
      <c r="DV96" s="1119"/>
      <c r="DW96" s="1119"/>
      <c r="DX96" s="1119"/>
      <c r="DY96" s="1069"/>
      <c r="DZ96" s="1147"/>
      <c r="EV96" s="1024"/>
    </row>
    <row r="97" spans="2:152" ht="6" customHeight="1">
      <c r="B97" s="1146"/>
      <c r="C97" s="1119"/>
      <c r="D97" s="1119"/>
      <c r="E97" s="1069"/>
      <c r="F97" s="1069"/>
      <c r="G97" s="1069"/>
      <c r="H97" s="1069"/>
      <c r="I97" s="1069"/>
      <c r="J97" s="1069"/>
      <c r="K97" s="1069"/>
      <c r="L97" s="1069"/>
      <c r="M97" s="1069"/>
      <c r="N97" s="1069"/>
      <c r="O97" s="1069"/>
      <c r="P97" s="1069"/>
      <c r="Q97" s="1069"/>
      <c r="R97" s="1069"/>
      <c r="S97" s="1069"/>
      <c r="T97" s="1069"/>
      <c r="U97" s="1069"/>
      <c r="V97" s="1069"/>
      <c r="W97" s="1069"/>
      <c r="X97" s="1069"/>
      <c r="Y97" s="1069"/>
      <c r="Z97" s="1069"/>
      <c r="AA97" s="1069"/>
      <c r="AB97" s="1069"/>
      <c r="AC97" s="1069"/>
      <c r="AD97" s="1069"/>
      <c r="AE97" s="1069"/>
      <c r="AF97" s="1069"/>
      <c r="AG97" s="1069"/>
      <c r="AH97" s="1069"/>
      <c r="AI97" s="1069"/>
      <c r="AJ97" s="1069"/>
      <c r="AK97" s="1069"/>
      <c r="AL97" s="1069"/>
      <c r="AM97" s="1069"/>
      <c r="AN97" s="1069"/>
      <c r="AO97" s="1069"/>
      <c r="AP97" s="1069"/>
      <c r="AQ97" s="1069"/>
      <c r="AR97" s="1069"/>
      <c r="AS97" s="1069"/>
      <c r="AT97" s="1069"/>
      <c r="AU97" s="1069"/>
      <c r="AV97" s="1069"/>
      <c r="AW97" s="1069"/>
      <c r="AX97" s="1069"/>
      <c r="AY97" s="1069"/>
      <c r="AZ97" s="1069"/>
      <c r="BA97" s="1069"/>
      <c r="BB97" s="1069"/>
      <c r="BC97" s="1069"/>
      <c r="BD97" s="1069"/>
      <c r="BE97" s="1069"/>
      <c r="BF97" s="1069"/>
      <c r="BG97" s="1069"/>
      <c r="BH97" s="1119"/>
      <c r="BI97" s="1119"/>
      <c r="BJ97" s="1119"/>
      <c r="BK97" s="1119"/>
      <c r="BL97" s="1119"/>
      <c r="BM97" s="1119"/>
      <c r="BN97" s="1119"/>
      <c r="BO97" s="1119"/>
      <c r="BP97" s="1119"/>
      <c r="BQ97" s="1119"/>
      <c r="BR97" s="1119"/>
      <c r="BS97" s="1119"/>
      <c r="BT97" s="1119"/>
      <c r="BU97" s="1119"/>
      <c r="BV97" s="1119"/>
      <c r="BW97" s="1119"/>
      <c r="BX97" s="1119"/>
      <c r="BY97" s="1123"/>
      <c r="BZ97" s="1123"/>
      <c r="CA97" s="1123"/>
      <c r="CB97" s="1123"/>
      <c r="CC97" s="1123"/>
      <c r="CD97" s="1123"/>
      <c r="CE97" s="1123"/>
      <c r="CF97" s="1123"/>
      <c r="CG97" s="1123"/>
      <c r="CH97" s="1123"/>
      <c r="CI97" s="1123"/>
      <c r="CJ97" s="1123"/>
      <c r="CK97" s="1123"/>
      <c r="CL97" s="1123"/>
      <c r="CM97" s="1123"/>
      <c r="CN97" s="1123"/>
      <c r="CO97" s="1123"/>
      <c r="CP97" s="1123"/>
      <c r="CQ97" s="1123"/>
      <c r="CR97" s="1123"/>
      <c r="CS97" s="1123"/>
      <c r="CT97" s="1123"/>
      <c r="CU97" s="1123"/>
      <c r="CV97" s="1123"/>
      <c r="CW97" s="1123"/>
      <c r="CX97" s="1123"/>
      <c r="CY97" s="1123"/>
      <c r="CZ97" s="1123"/>
      <c r="DA97" s="1123"/>
      <c r="DB97" s="1123"/>
      <c r="DC97" s="1123"/>
      <c r="DD97" s="1123"/>
      <c r="DE97" s="1123"/>
      <c r="DF97" s="1123"/>
      <c r="DG97" s="1123"/>
      <c r="DH97" s="1123"/>
      <c r="DI97" s="1123"/>
      <c r="DJ97" s="1123"/>
      <c r="DK97" s="1123"/>
      <c r="DL97" s="1123"/>
      <c r="DM97" s="1123"/>
      <c r="DN97" s="1123"/>
      <c r="DO97" s="1123"/>
      <c r="DP97" s="1123"/>
      <c r="DQ97" s="1123"/>
      <c r="DR97" s="1119"/>
      <c r="DS97" s="1119"/>
      <c r="DT97" s="1119"/>
      <c r="DU97" s="1119"/>
      <c r="DV97" s="1119"/>
      <c r="DW97" s="1119"/>
      <c r="DX97" s="1119"/>
      <c r="DY97" s="1069"/>
      <c r="DZ97" s="1147"/>
      <c r="EV97" s="1024"/>
    </row>
    <row r="98" spans="2:152" ht="14.25" customHeight="1">
      <c r="B98" s="1146"/>
      <c r="C98" s="1119"/>
      <c r="D98" s="1069"/>
      <c r="E98" s="1069"/>
      <c r="F98" s="1069"/>
      <c r="G98" s="1069"/>
      <c r="H98" s="1069"/>
      <c r="I98" s="1069"/>
      <c r="J98" s="1069"/>
      <c r="K98" s="1069"/>
      <c r="L98" s="1069"/>
      <c r="M98" s="1069"/>
      <c r="N98" s="1069"/>
      <c r="O98" s="1069"/>
      <c r="P98" s="1069"/>
      <c r="Q98" s="1069"/>
      <c r="R98" s="1069"/>
      <c r="S98" s="1069"/>
      <c r="T98" s="1069"/>
      <c r="U98" s="1069"/>
      <c r="V98" s="1069"/>
      <c r="W98" s="1069"/>
      <c r="X98" s="1069"/>
      <c r="Y98" s="1069"/>
      <c r="Z98" s="1069"/>
      <c r="AA98" s="1069"/>
      <c r="AB98" s="1069"/>
      <c r="AC98" s="1069"/>
      <c r="AD98" s="1069"/>
      <c r="AE98" s="1069"/>
      <c r="AF98" s="1069"/>
      <c r="AG98" s="1069"/>
      <c r="AH98" s="1069"/>
      <c r="AI98" s="1069"/>
      <c r="AJ98" s="1069"/>
      <c r="AK98" s="1069"/>
      <c r="AL98" s="1069"/>
      <c r="AM98" s="1069"/>
      <c r="AN98" s="1069"/>
      <c r="AO98" s="1069"/>
      <c r="AP98" s="1069"/>
      <c r="AQ98" s="1069"/>
      <c r="AR98" s="1069"/>
      <c r="AS98" s="1069"/>
      <c r="AT98" s="1069"/>
      <c r="AU98" s="1069"/>
      <c r="AV98" s="1069"/>
      <c r="AW98" s="1069"/>
      <c r="AX98" s="1069"/>
      <c r="AY98" s="1069"/>
      <c r="AZ98" s="1069"/>
      <c r="BA98" s="1069"/>
      <c r="BB98" s="1069"/>
      <c r="BC98" s="1069"/>
      <c r="BD98" s="1069"/>
      <c r="BE98" s="1069"/>
      <c r="BF98" s="1069"/>
      <c r="BG98" s="1069"/>
      <c r="BH98" s="1119"/>
      <c r="BI98" s="1119"/>
      <c r="BJ98" s="1119"/>
      <c r="BK98" s="1119"/>
      <c r="BL98" s="1119"/>
      <c r="BM98" s="1119"/>
      <c r="BN98" s="1119"/>
      <c r="BO98" s="1119"/>
      <c r="BP98" s="1119"/>
      <c r="BQ98" s="1119"/>
      <c r="BR98" s="1119"/>
      <c r="BS98" s="1119"/>
      <c r="BT98" s="1119"/>
      <c r="BU98" s="1119"/>
      <c r="BV98" s="1119"/>
      <c r="BW98" s="1119"/>
      <c r="BX98" s="1119"/>
      <c r="BY98" s="1123"/>
      <c r="BZ98" s="1123"/>
      <c r="CA98" s="1123"/>
      <c r="CB98" s="1123"/>
      <c r="CC98" s="1123"/>
      <c r="CD98" s="1123"/>
      <c r="CE98" s="1123"/>
      <c r="CF98" s="1123"/>
      <c r="CG98" s="1123"/>
      <c r="CH98" s="1123"/>
      <c r="CI98" s="1123"/>
      <c r="CJ98" s="1123"/>
      <c r="CK98" s="1123"/>
      <c r="CL98" s="1123"/>
      <c r="CM98" s="1123"/>
      <c r="CN98" s="1123"/>
      <c r="CO98" s="1123"/>
      <c r="CP98" s="1123"/>
      <c r="CQ98" s="1123"/>
      <c r="CR98" s="1123"/>
      <c r="CS98" s="1123"/>
      <c r="CT98" s="1123"/>
      <c r="CU98" s="1123"/>
      <c r="CV98" s="1123"/>
      <c r="CW98" s="1123"/>
      <c r="CX98" s="1123"/>
      <c r="CY98" s="1123"/>
      <c r="CZ98" s="1123"/>
      <c r="DA98" s="1123"/>
      <c r="DB98" s="1123"/>
      <c r="DC98" s="1123"/>
      <c r="DD98" s="1123"/>
      <c r="DE98" s="1123"/>
      <c r="DF98" s="1123"/>
      <c r="DG98" s="1123"/>
      <c r="DH98" s="1123"/>
      <c r="DI98" s="1123"/>
      <c r="DJ98" s="1123"/>
      <c r="DK98" s="1123"/>
      <c r="DL98" s="1123"/>
      <c r="DM98" s="1123"/>
      <c r="DN98" s="1123"/>
      <c r="DO98" s="1123"/>
      <c r="DP98" s="1123"/>
      <c r="DQ98" s="1123"/>
      <c r="DR98" s="1119"/>
      <c r="DS98" s="1119"/>
      <c r="DT98" s="1119"/>
      <c r="DU98" s="1119"/>
      <c r="DV98" s="1119"/>
      <c r="DW98" s="1119"/>
      <c r="DX98" s="1119"/>
      <c r="DY98" s="1069"/>
      <c r="DZ98" s="1147"/>
      <c r="EV98" s="1024"/>
    </row>
    <row r="99" spans="2:152" ht="14.25" customHeight="1">
      <c r="B99" s="1146"/>
      <c r="C99" s="1119"/>
      <c r="D99" s="1119"/>
      <c r="E99" s="1069"/>
      <c r="F99" s="1069"/>
      <c r="G99" s="1069"/>
      <c r="H99" s="1069"/>
      <c r="I99" s="1069"/>
      <c r="J99" s="1069"/>
      <c r="K99" s="1069"/>
      <c r="L99" s="1069"/>
      <c r="M99" s="1069"/>
      <c r="N99" s="1069"/>
      <c r="O99" s="1069"/>
      <c r="P99" s="1069"/>
      <c r="Q99" s="1069"/>
      <c r="R99" s="1069"/>
      <c r="S99" s="1069"/>
      <c r="T99" s="1069"/>
      <c r="U99" s="1069"/>
      <c r="V99" s="1069"/>
      <c r="W99" s="1069"/>
      <c r="X99" s="1069"/>
      <c r="Y99" s="1069"/>
      <c r="Z99" s="1069"/>
      <c r="AA99" s="1069"/>
      <c r="AB99" s="1069"/>
      <c r="AC99" s="1069"/>
      <c r="AD99" s="1069"/>
      <c r="AE99" s="1069"/>
      <c r="AF99" s="1069"/>
      <c r="AG99" s="1069"/>
      <c r="AH99" s="1069"/>
      <c r="AI99" s="1069"/>
      <c r="AJ99" s="1069"/>
      <c r="AK99" s="1069"/>
      <c r="AL99" s="1069"/>
      <c r="AM99" s="1069"/>
      <c r="AN99" s="1069"/>
      <c r="AO99" s="1069"/>
      <c r="AP99" s="1069"/>
      <c r="AQ99" s="1069"/>
      <c r="AR99" s="1069"/>
      <c r="AS99" s="1069"/>
      <c r="AT99" s="1069"/>
      <c r="AU99" s="1069"/>
      <c r="AV99" s="1069"/>
      <c r="AW99" s="1069"/>
      <c r="AX99" s="1069"/>
      <c r="AY99" s="1069"/>
      <c r="AZ99" s="1069"/>
      <c r="BA99" s="1069"/>
      <c r="BB99" s="1069"/>
      <c r="BC99" s="1069"/>
      <c r="BD99" s="1069"/>
      <c r="BE99" s="1069"/>
      <c r="BF99" s="1069"/>
      <c r="BG99" s="1069"/>
      <c r="BH99" s="1119"/>
      <c r="BI99" s="1119"/>
      <c r="BJ99" s="1119"/>
      <c r="BK99" s="1119"/>
      <c r="BL99" s="1119"/>
      <c r="BM99" s="1119"/>
      <c r="BN99" s="1119"/>
      <c r="BO99" s="1119"/>
      <c r="BP99" s="1119"/>
      <c r="BQ99" s="1119"/>
      <c r="BR99" s="1119"/>
      <c r="BS99" s="1119"/>
      <c r="BT99" s="1119"/>
      <c r="BU99" s="1119"/>
      <c r="BV99" s="1119"/>
      <c r="BW99" s="1119"/>
      <c r="BX99" s="1119"/>
      <c r="BY99" s="1123"/>
      <c r="BZ99" s="1123"/>
      <c r="CA99" s="1123"/>
      <c r="CB99" s="1123"/>
      <c r="CC99" s="1123"/>
      <c r="CD99" s="1123"/>
      <c r="CE99" s="1123"/>
      <c r="CF99" s="1123"/>
      <c r="CG99" s="1123"/>
      <c r="CH99" s="1123"/>
      <c r="CI99" s="1123"/>
      <c r="CJ99" s="1123"/>
      <c r="CK99" s="1123"/>
      <c r="CL99" s="1123"/>
      <c r="CM99" s="1123"/>
      <c r="CN99" s="1123"/>
      <c r="CO99" s="1123"/>
      <c r="CP99" s="1123"/>
      <c r="CQ99" s="1123"/>
      <c r="CR99" s="1123"/>
      <c r="CS99" s="1123"/>
      <c r="CT99" s="1123"/>
      <c r="CU99" s="1123"/>
      <c r="CV99" s="1123"/>
      <c r="CW99" s="1123"/>
      <c r="CX99" s="1123"/>
      <c r="CY99" s="1123"/>
      <c r="CZ99" s="1123"/>
      <c r="DA99" s="1123"/>
      <c r="DB99" s="1123"/>
      <c r="DC99" s="1123"/>
      <c r="DD99" s="1123"/>
      <c r="DE99" s="1123"/>
      <c r="DF99" s="1123"/>
      <c r="DG99" s="1123"/>
      <c r="DH99" s="1123"/>
      <c r="DI99" s="1123"/>
      <c r="DJ99" s="1123"/>
      <c r="DK99" s="1123"/>
      <c r="DL99" s="1123"/>
      <c r="DM99" s="1123"/>
      <c r="DN99" s="1123"/>
      <c r="DO99" s="1123"/>
      <c r="DP99" s="1123"/>
      <c r="DQ99" s="1123"/>
      <c r="DR99" s="1119"/>
      <c r="DS99" s="1119"/>
      <c r="DT99" s="1119"/>
      <c r="DU99" s="1119"/>
      <c r="DV99" s="1119"/>
      <c r="DW99" s="1119"/>
      <c r="DX99" s="1119"/>
      <c r="DY99" s="1069"/>
      <c r="DZ99" s="1147"/>
      <c r="EV99" s="1024"/>
    </row>
    <row r="100" spans="2:152" ht="14.25" customHeight="1">
      <c r="B100" s="1146"/>
      <c r="C100" s="1119"/>
      <c r="D100" s="1119"/>
      <c r="E100" s="1069"/>
      <c r="F100" s="1069"/>
      <c r="G100" s="1069"/>
      <c r="H100" s="1069"/>
      <c r="I100" s="1069"/>
      <c r="J100" s="1069"/>
      <c r="K100" s="1069"/>
      <c r="L100" s="1069"/>
      <c r="M100" s="1069"/>
      <c r="N100" s="1069"/>
      <c r="O100" s="1069"/>
      <c r="P100" s="1069"/>
      <c r="Q100" s="1069"/>
      <c r="R100" s="1069"/>
      <c r="S100" s="1069"/>
      <c r="T100" s="1069"/>
      <c r="U100" s="1069"/>
      <c r="V100" s="1069"/>
      <c r="W100" s="1069"/>
      <c r="X100" s="1069"/>
      <c r="Y100" s="1069"/>
      <c r="Z100" s="1069"/>
      <c r="AA100" s="1069"/>
      <c r="AB100" s="1069"/>
      <c r="AC100" s="1069"/>
      <c r="AD100" s="1069"/>
      <c r="AE100" s="1069"/>
      <c r="AF100" s="1069"/>
      <c r="AG100" s="1069"/>
      <c r="AH100" s="1069"/>
      <c r="AI100" s="1069"/>
      <c r="AJ100" s="1069"/>
      <c r="AK100" s="1069"/>
      <c r="AL100" s="1069"/>
      <c r="AM100" s="1069"/>
      <c r="AN100" s="1069"/>
      <c r="AO100" s="1069"/>
      <c r="AP100" s="1069"/>
      <c r="AQ100" s="1069"/>
      <c r="AR100" s="1069"/>
      <c r="AS100" s="1069"/>
      <c r="AT100" s="1069"/>
      <c r="AU100" s="1069"/>
      <c r="AV100" s="1069"/>
      <c r="AW100" s="1069"/>
      <c r="AX100" s="1069"/>
      <c r="AY100" s="1069"/>
      <c r="AZ100" s="1069"/>
      <c r="BA100" s="1069"/>
      <c r="BB100" s="1069"/>
      <c r="BC100" s="1069"/>
      <c r="BD100" s="1069"/>
      <c r="BE100" s="1069"/>
      <c r="BF100" s="1069"/>
      <c r="BG100" s="1069"/>
      <c r="BH100" s="1119"/>
      <c r="BI100" s="1119"/>
      <c r="BJ100" s="1119"/>
      <c r="BK100" s="1119"/>
      <c r="BL100" s="1119"/>
      <c r="BM100" s="1119"/>
      <c r="BN100" s="1119"/>
      <c r="BO100" s="1119"/>
      <c r="BP100" s="1119"/>
      <c r="BQ100" s="1119"/>
      <c r="BR100" s="1119"/>
      <c r="BS100" s="1119"/>
      <c r="BT100" s="1119"/>
      <c r="BU100" s="1119"/>
      <c r="BV100" s="1119"/>
      <c r="BW100" s="1119"/>
      <c r="BX100" s="1119"/>
      <c r="BY100" s="1123"/>
      <c r="BZ100" s="1123"/>
      <c r="CA100" s="1123"/>
      <c r="CB100" s="1123"/>
      <c r="CC100" s="1123"/>
      <c r="CD100" s="1123"/>
      <c r="CE100" s="1123"/>
      <c r="CF100" s="1123"/>
      <c r="CG100" s="1123"/>
      <c r="CH100" s="1123"/>
      <c r="CI100" s="1123"/>
      <c r="CJ100" s="1123"/>
      <c r="CK100" s="1123"/>
      <c r="CL100" s="1123"/>
      <c r="CM100" s="1123"/>
      <c r="CN100" s="1123"/>
      <c r="CO100" s="1123"/>
      <c r="CP100" s="1123"/>
      <c r="CQ100" s="1123"/>
      <c r="CR100" s="1123"/>
      <c r="CS100" s="1123"/>
      <c r="CT100" s="1123"/>
      <c r="CU100" s="1123"/>
      <c r="CV100" s="1123"/>
      <c r="CW100" s="1123"/>
      <c r="CX100" s="1123"/>
      <c r="CY100" s="1123"/>
      <c r="CZ100" s="1123"/>
      <c r="DA100" s="1123"/>
      <c r="DB100" s="1123"/>
      <c r="DC100" s="1123"/>
      <c r="DD100" s="1123"/>
      <c r="DE100" s="1123"/>
      <c r="DF100" s="1123"/>
      <c r="DG100" s="1123"/>
      <c r="DH100" s="1123"/>
      <c r="DI100" s="1123"/>
      <c r="DJ100" s="1123"/>
      <c r="DK100" s="1123"/>
      <c r="DL100" s="1123"/>
      <c r="DM100" s="1123"/>
      <c r="DN100" s="1123"/>
      <c r="DO100" s="1123"/>
      <c r="DP100" s="1123"/>
      <c r="DQ100" s="1123"/>
      <c r="DR100" s="1119"/>
      <c r="DS100" s="1119"/>
      <c r="DT100" s="1119"/>
      <c r="DU100" s="1119"/>
      <c r="DV100" s="1119"/>
      <c r="DW100" s="1119"/>
      <c r="DX100" s="1119"/>
      <c r="DY100" s="1069"/>
      <c r="DZ100" s="1147"/>
      <c r="EV100" s="1024"/>
    </row>
    <row r="101" spans="2:152" ht="14.25" customHeight="1">
      <c r="B101" s="1146"/>
      <c r="C101" s="1119"/>
      <c r="D101" s="1119"/>
      <c r="E101" s="1069"/>
      <c r="F101" s="1069"/>
      <c r="G101" s="1069"/>
      <c r="H101" s="1069"/>
      <c r="I101" s="1069"/>
      <c r="J101" s="1069"/>
      <c r="K101" s="1069"/>
      <c r="L101" s="1069"/>
      <c r="M101" s="1069"/>
      <c r="N101" s="1069"/>
      <c r="O101" s="1069"/>
      <c r="P101" s="1069"/>
      <c r="Q101" s="1069"/>
      <c r="R101" s="1069"/>
      <c r="S101" s="1069"/>
      <c r="T101" s="1069"/>
      <c r="U101" s="1069"/>
      <c r="V101" s="1069"/>
      <c r="W101" s="1069"/>
      <c r="X101" s="1069"/>
      <c r="Y101" s="1069"/>
      <c r="Z101" s="1069"/>
      <c r="AA101" s="1069"/>
      <c r="AB101" s="1069"/>
      <c r="AC101" s="1069"/>
      <c r="AD101" s="1069"/>
      <c r="AE101" s="1069"/>
      <c r="AF101" s="1069"/>
      <c r="AG101" s="1069"/>
      <c r="AH101" s="1069"/>
      <c r="AI101" s="1069"/>
      <c r="AJ101" s="1069"/>
      <c r="AK101" s="1069"/>
      <c r="AL101" s="1069"/>
      <c r="AM101" s="1069"/>
      <c r="AN101" s="1069"/>
      <c r="AO101" s="1069"/>
      <c r="AP101" s="1069"/>
      <c r="AQ101" s="1069"/>
      <c r="AR101" s="1069"/>
      <c r="AS101" s="1069"/>
      <c r="AT101" s="1069"/>
      <c r="AU101" s="1069"/>
      <c r="AV101" s="1069"/>
      <c r="AW101" s="1069"/>
      <c r="AX101" s="1069"/>
      <c r="AY101" s="1069"/>
      <c r="AZ101" s="1069"/>
      <c r="BA101" s="1069"/>
      <c r="BB101" s="1069"/>
      <c r="BC101" s="1069"/>
      <c r="BD101" s="1069"/>
      <c r="BE101" s="1069"/>
      <c r="BF101" s="1069"/>
      <c r="BG101" s="1069"/>
      <c r="BH101" s="1119"/>
      <c r="BI101" s="1119"/>
      <c r="BJ101" s="1119"/>
      <c r="BK101" s="1119"/>
      <c r="BL101" s="1119"/>
      <c r="BM101" s="1119"/>
      <c r="BN101" s="1119"/>
      <c r="BO101" s="1119"/>
      <c r="BP101" s="1119"/>
      <c r="BQ101" s="1119"/>
      <c r="BR101" s="1119"/>
      <c r="BS101" s="1119"/>
      <c r="BT101" s="1119"/>
      <c r="BU101" s="1119"/>
      <c r="BV101" s="1119"/>
      <c r="BW101" s="1119"/>
      <c r="BX101" s="1119"/>
      <c r="BY101" s="1123"/>
      <c r="BZ101" s="1123"/>
      <c r="CA101" s="1123"/>
      <c r="CB101" s="1123"/>
      <c r="CC101" s="1123"/>
      <c r="CD101" s="1123"/>
      <c r="CE101" s="1123"/>
      <c r="CF101" s="1123"/>
      <c r="CG101" s="1123"/>
      <c r="CH101" s="1123"/>
      <c r="CI101" s="1123"/>
      <c r="CJ101" s="1123"/>
      <c r="CK101" s="1123"/>
      <c r="CL101" s="1123"/>
      <c r="CM101" s="1123"/>
      <c r="CN101" s="1123"/>
      <c r="CO101" s="1123"/>
      <c r="CP101" s="1123"/>
      <c r="CQ101" s="1123"/>
      <c r="CR101" s="1123"/>
      <c r="CS101" s="1123"/>
      <c r="CT101" s="1123"/>
      <c r="CU101" s="1123"/>
      <c r="CV101" s="1123"/>
      <c r="CW101" s="1123"/>
      <c r="CX101" s="1123"/>
      <c r="CY101" s="1123"/>
      <c r="CZ101" s="1123"/>
      <c r="DA101" s="1123"/>
      <c r="DB101" s="1123"/>
      <c r="DC101" s="1123"/>
      <c r="DD101" s="1123"/>
      <c r="DE101" s="1123"/>
      <c r="DF101" s="1123"/>
      <c r="DG101" s="1123"/>
      <c r="DH101" s="1123"/>
      <c r="DI101" s="1123"/>
      <c r="DJ101" s="1123"/>
      <c r="DK101" s="1123"/>
      <c r="DL101" s="1123"/>
      <c r="DM101" s="1123"/>
      <c r="DN101" s="1123"/>
      <c r="DO101" s="1123"/>
      <c r="DP101" s="1123"/>
      <c r="DQ101" s="1123"/>
      <c r="DR101" s="1119"/>
      <c r="DS101" s="1119"/>
      <c r="DT101" s="1119"/>
      <c r="DU101" s="1119"/>
      <c r="DV101" s="1119"/>
      <c r="DW101" s="1119"/>
      <c r="DX101" s="1119"/>
      <c r="DY101" s="1069"/>
      <c r="DZ101" s="1147"/>
      <c r="EV101" s="1024"/>
    </row>
    <row r="102" spans="2:152" ht="14.25" customHeight="1">
      <c r="B102" s="1146"/>
      <c r="C102" s="1119"/>
      <c r="D102" s="1119"/>
      <c r="E102" s="1069"/>
      <c r="F102" s="1069"/>
      <c r="G102" s="1069"/>
      <c r="H102" s="1069"/>
      <c r="I102" s="1069"/>
      <c r="J102" s="1069"/>
      <c r="K102" s="1069"/>
      <c r="L102" s="1069"/>
      <c r="M102" s="1069"/>
      <c r="N102" s="1069"/>
      <c r="O102" s="1069"/>
      <c r="P102" s="1069"/>
      <c r="Q102" s="1069"/>
      <c r="R102" s="1069"/>
      <c r="S102" s="1069"/>
      <c r="T102" s="1069"/>
      <c r="U102" s="1069"/>
      <c r="V102" s="1069"/>
      <c r="W102" s="1069"/>
      <c r="X102" s="1069"/>
      <c r="Y102" s="1069"/>
      <c r="Z102" s="1069"/>
      <c r="AA102" s="1069"/>
      <c r="AB102" s="1069"/>
      <c r="AC102" s="1069"/>
      <c r="AD102" s="1069"/>
      <c r="AE102" s="1069"/>
      <c r="AF102" s="1069"/>
      <c r="AG102" s="1069"/>
      <c r="AH102" s="1069"/>
      <c r="AI102" s="1069"/>
      <c r="AJ102" s="1069"/>
      <c r="AK102" s="1069"/>
      <c r="AL102" s="1069"/>
      <c r="AM102" s="1069"/>
      <c r="AN102" s="1069"/>
      <c r="AO102" s="1069"/>
      <c r="AP102" s="1069"/>
      <c r="AQ102" s="1069"/>
      <c r="AR102" s="1069"/>
      <c r="AS102" s="1069"/>
      <c r="AT102" s="1069"/>
      <c r="AU102" s="1069"/>
      <c r="AV102" s="1069"/>
      <c r="AW102" s="1069"/>
      <c r="AX102" s="1069"/>
      <c r="AY102" s="1069"/>
      <c r="AZ102" s="1069"/>
      <c r="BA102" s="1069"/>
      <c r="BB102" s="1069"/>
      <c r="BC102" s="1069"/>
      <c r="BD102" s="1069"/>
      <c r="BE102" s="1069"/>
      <c r="BF102" s="1069"/>
      <c r="BG102" s="1069"/>
      <c r="BH102" s="1119"/>
      <c r="BI102" s="1119"/>
      <c r="BJ102" s="1119"/>
      <c r="BK102" s="1119"/>
      <c r="BL102" s="1119"/>
      <c r="BM102" s="1119"/>
      <c r="BN102" s="1119"/>
      <c r="BO102" s="1119"/>
      <c r="BP102" s="1119"/>
      <c r="BQ102" s="1119"/>
      <c r="BR102" s="1119"/>
      <c r="BS102" s="1119"/>
      <c r="BT102" s="1119"/>
      <c r="BU102" s="1119"/>
      <c r="BV102" s="1119"/>
      <c r="BW102" s="1119"/>
      <c r="BX102" s="1119"/>
      <c r="BY102" s="1123"/>
      <c r="BZ102" s="1123"/>
      <c r="CA102" s="1123"/>
      <c r="CB102" s="1123"/>
      <c r="CC102" s="1123"/>
      <c r="CD102" s="1123"/>
      <c r="CE102" s="1123"/>
      <c r="CF102" s="1123"/>
      <c r="CG102" s="1123"/>
      <c r="CH102" s="1123"/>
      <c r="CI102" s="1123"/>
      <c r="CJ102" s="1123"/>
      <c r="CK102" s="1123"/>
      <c r="CL102" s="1123"/>
      <c r="CM102" s="1123"/>
      <c r="CN102" s="1123"/>
      <c r="CO102" s="1123"/>
      <c r="CP102" s="1123"/>
      <c r="CQ102" s="1123"/>
      <c r="CR102" s="1123"/>
      <c r="CS102" s="1123"/>
      <c r="CT102" s="1123"/>
      <c r="CU102" s="1123"/>
      <c r="CV102" s="1123"/>
      <c r="CW102" s="1123"/>
      <c r="CX102" s="1123"/>
      <c r="CY102" s="1123"/>
      <c r="CZ102" s="1123"/>
      <c r="DA102" s="1123"/>
      <c r="DB102" s="1123"/>
      <c r="DC102" s="1123"/>
      <c r="DD102" s="1123"/>
      <c r="DE102" s="1123"/>
      <c r="DF102" s="1123"/>
      <c r="DG102" s="1123"/>
      <c r="DH102" s="1123"/>
      <c r="DI102" s="1123"/>
      <c r="DJ102" s="1123"/>
      <c r="DK102" s="1123"/>
      <c r="DL102" s="1123"/>
      <c r="DM102" s="1123"/>
      <c r="DN102" s="1123"/>
      <c r="DO102" s="1123"/>
      <c r="DP102" s="1123"/>
      <c r="DQ102" s="1123"/>
      <c r="DR102" s="1119"/>
      <c r="DS102" s="1119"/>
      <c r="DT102" s="1119"/>
      <c r="DU102" s="1119"/>
      <c r="DV102" s="1119"/>
      <c r="DW102" s="1119"/>
      <c r="DX102" s="1119"/>
      <c r="DY102" s="1069"/>
      <c r="DZ102" s="1147"/>
      <c r="EV102" s="1024"/>
    </row>
    <row r="103" spans="2:152" ht="14.25" customHeight="1">
      <c r="B103" s="1146"/>
      <c r="C103" s="1119"/>
      <c r="D103" s="1119"/>
      <c r="E103" s="1069"/>
      <c r="F103" s="1069"/>
      <c r="G103" s="1069"/>
      <c r="H103" s="1069"/>
      <c r="I103" s="1069"/>
      <c r="J103" s="1069"/>
      <c r="K103" s="1069"/>
      <c r="L103" s="1069"/>
      <c r="M103" s="1069"/>
      <c r="N103" s="1069"/>
      <c r="O103" s="1069"/>
      <c r="P103" s="1069"/>
      <c r="Q103" s="1069"/>
      <c r="R103" s="1069"/>
      <c r="S103" s="1069"/>
      <c r="T103" s="1069"/>
      <c r="U103" s="1069"/>
      <c r="V103" s="1069"/>
      <c r="W103" s="1069"/>
      <c r="X103" s="1069"/>
      <c r="Y103" s="1069"/>
      <c r="Z103" s="1069"/>
      <c r="AA103" s="1069"/>
      <c r="AB103" s="1069"/>
      <c r="AC103" s="1069"/>
      <c r="AD103" s="1069"/>
      <c r="AE103" s="1069"/>
      <c r="AF103" s="1069"/>
      <c r="AG103" s="1069"/>
      <c r="AH103" s="1069"/>
      <c r="AI103" s="1069"/>
      <c r="AJ103" s="1069"/>
      <c r="AK103" s="1069"/>
      <c r="AL103" s="1069"/>
      <c r="AM103" s="1069"/>
      <c r="AN103" s="1069"/>
      <c r="AO103" s="1069"/>
      <c r="AP103" s="1069"/>
      <c r="AQ103" s="1069"/>
      <c r="AR103" s="1069"/>
      <c r="AS103" s="1069"/>
      <c r="AT103" s="1069"/>
      <c r="AU103" s="1069"/>
      <c r="AV103" s="1069"/>
      <c r="AW103" s="1069"/>
      <c r="AX103" s="1069"/>
      <c r="AY103" s="1069"/>
      <c r="AZ103" s="1069"/>
      <c r="BA103" s="1069"/>
      <c r="BB103" s="1069"/>
      <c r="BC103" s="1069"/>
      <c r="BD103" s="1069"/>
      <c r="BE103" s="1069"/>
      <c r="BF103" s="1069"/>
      <c r="BG103" s="1069"/>
      <c r="BH103" s="1119"/>
      <c r="BI103" s="1119"/>
      <c r="BJ103" s="1119"/>
      <c r="BK103" s="1119"/>
      <c r="BL103" s="1119"/>
      <c r="BM103" s="1119"/>
      <c r="BN103" s="1119"/>
      <c r="BO103" s="1119"/>
      <c r="BP103" s="1119"/>
      <c r="BQ103" s="1119"/>
      <c r="BR103" s="1119"/>
      <c r="BS103" s="1119"/>
      <c r="BT103" s="1119"/>
      <c r="BU103" s="1119"/>
      <c r="BV103" s="1119"/>
      <c r="BW103" s="1119"/>
      <c r="BX103" s="1119"/>
      <c r="BY103" s="1123"/>
      <c r="BZ103" s="1123"/>
      <c r="CA103" s="1123"/>
      <c r="CB103" s="1123"/>
      <c r="CC103" s="1123"/>
      <c r="CD103" s="1123"/>
      <c r="CE103" s="1123"/>
      <c r="CF103" s="1123"/>
      <c r="CG103" s="1123"/>
      <c r="CH103" s="1123"/>
      <c r="CI103" s="1123"/>
      <c r="CJ103" s="1123"/>
      <c r="CK103" s="1123"/>
      <c r="CL103" s="1123"/>
      <c r="CM103" s="1123"/>
      <c r="CN103" s="1123"/>
      <c r="CO103" s="1123"/>
      <c r="CP103" s="1123"/>
      <c r="CQ103" s="1123"/>
      <c r="CR103" s="1123"/>
      <c r="CS103" s="1123"/>
      <c r="CT103" s="1123"/>
      <c r="CU103" s="1123"/>
      <c r="CV103" s="1123"/>
      <c r="CW103" s="1123"/>
      <c r="CX103" s="1123"/>
      <c r="CY103" s="1123"/>
      <c r="CZ103" s="1123"/>
      <c r="DA103" s="1123"/>
      <c r="DB103" s="1123"/>
      <c r="DC103" s="1123"/>
      <c r="DD103" s="1123"/>
      <c r="DE103" s="1123"/>
      <c r="DF103" s="1123"/>
      <c r="DG103" s="1123"/>
      <c r="DH103" s="1123"/>
      <c r="DI103" s="1123"/>
      <c r="DJ103" s="1123"/>
      <c r="DK103" s="1123"/>
      <c r="DL103" s="1123"/>
      <c r="DM103" s="1123"/>
      <c r="DN103" s="1123"/>
      <c r="DO103" s="1123"/>
      <c r="DP103" s="1123"/>
      <c r="DQ103" s="1123"/>
      <c r="DR103" s="1119"/>
      <c r="DS103" s="1119"/>
      <c r="DT103" s="1119"/>
      <c r="DU103" s="1119"/>
      <c r="DV103" s="1119"/>
      <c r="DW103" s="1119"/>
      <c r="DX103" s="1119"/>
      <c r="DY103" s="1069"/>
      <c r="DZ103" s="1147"/>
      <c r="EV103" s="1024"/>
    </row>
    <row r="104" spans="2:152" ht="14.25" customHeight="1">
      <c r="B104" s="1149"/>
      <c r="C104" s="1361"/>
      <c r="D104" s="1361"/>
      <c r="E104" s="1150"/>
      <c r="F104" s="1150"/>
      <c r="G104" s="1150"/>
      <c r="H104" s="1150"/>
      <c r="I104" s="1150"/>
      <c r="J104" s="1150"/>
      <c r="K104" s="1150"/>
      <c r="L104" s="1150"/>
      <c r="M104" s="1150"/>
      <c r="N104" s="1150"/>
      <c r="O104" s="1150"/>
      <c r="P104" s="1150"/>
      <c r="Q104" s="1150"/>
      <c r="R104" s="1150"/>
      <c r="S104" s="1150"/>
      <c r="T104" s="1150"/>
      <c r="U104" s="1150"/>
      <c r="V104" s="1150"/>
      <c r="W104" s="1150"/>
      <c r="X104" s="1150"/>
      <c r="Y104" s="1150"/>
      <c r="Z104" s="1150"/>
      <c r="AA104" s="1150"/>
      <c r="AB104" s="1150"/>
      <c r="AC104" s="1150"/>
      <c r="AD104" s="1150"/>
      <c r="AE104" s="1150"/>
      <c r="AF104" s="1150"/>
      <c r="AG104" s="1150"/>
      <c r="AH104" s="1150"/>
      <c r="AI104" s="1150"/>
      <c r="AJ104" s="1150"/>
      <c r="AK104" s="1150"/>
      <c r="AL104" s="1150"/>
      <c r="AM104" s="1150"/>
      <c r="AN104" s="1150"/>
      <c r="AO104" s="1150"/>
      <c r="AP104" s="1150"/>
      <c r="AQ104" s="1150"/>
      <c r="AR104" s="1150"/>
      <c r="AS104" s="1150"/>
      <c r="AT104" s="1150"/>
      <c r="AU104" s="1150"/>
      <c r="AV104" s="1150"/>
      <c r="AW104" s="1150"/>
      <c r="AX104" s="1150"/>
      <c r="AY104" s="1150"/>
      <c r="AZ104" s="1150"/>
      <c r="BA104" s="1150"/>
      <c r="BB104" s="1150"/>
      <c r="BC104" s="1150"/>
      <c r="BD104" s="1150"/>
      <c r="BE104" s="1150"/>
      <c r="BF104" s="1150"/>
      <c r="BG104" s="1150"/>
      <c r="BH104" s="1361"/>
      <c r="BI104" s="1361"/>
      <c r="BJ104" s="1361"/>
      <c r="BK104" s="1361"/>
      <c r="BL104" s="1361"/>
      <c r="BM104" s="1361"/>
      <c r="BN104" s="1361"/>
      <c r="BO104" s="1361"/>
      <c r="BP104" s="1361"/>
      <c r="BQ104" s="1361"/>
      <c r="BR104" s="1361"/>
      <c r="BS104" s="1361"/>
      <c r="BT104" s="1361"/>
      <c r="BU104" s="1361"/>
      <c r="BV104" s="1361"/>
      <c r="BW104" s="1361"/>
      <c r="BX104" s="1361"/>
      <c r="BY104" s="1362"/>
      <c r="BZ104" s="1362"/>
      <c r="CA104" s="1362"/>
      <c r="CB104" s="1362"/>
      <c r="CC104" s="1362"/>
      <c r="CD104" s="1362"/>
      <c r="CE104" s="1362"/>
      <c r="CF104" s="1362"/>
      <c r="CG104" s="1362"/>
      <c r="CH104" s="1362"/>
      <c r="CI104" s="1362"/>
      <c r="CJ104" s="1362"/>
      <c r="CK104" s="1362"/>
      <c r="CL104" s="1362"/>
      <c r="CM104" s="1362"/>
      <c r="CN104" s="1362"/>
      <c r="CO104" s="1362"/>
      <c r="CP104" s="1362"/>
      <c r="CQ104" s="1362"/>
      <c r="CR104" s="1362"/>
      <c r="CS104" s="1362"/>
      <c r="CT104" s="1362"/>
      <c r="CU104" s="1362"/>
      <c r="CV104" s="1362"/>
      <c r="CW104" s="1362"/>
      <c r="CX104" s="1362"/>
      <c r="CY104" s="1362"/>
      <c r="CZ104" s="1362"/>
      <c r="DA104" s="1362"/>
      <c r="DB104" s="1362"/>
      <c r="DC104" s="1362"/>
      <c r="DD104" s="1362"/>
      <c r="DE104" s="1362"/>
      <c r="DF104" s="1362"/>
      <c r="DG104" s="1362"/>
      <c r="DH104" s="1362"/>
      <c r="DI104" s="1362"/>
      <c r="DJ104" s="1362"/>
      <c r="DK104" s="1362"/>
      <c r="DL104" s="1362"/>
      <c r="DM104" s="1362"/>
      <c r="DN104" s="1362"/>
      <c r="DO104" s="1362"/>
      <c r="DP104" s="1362"/>
      <c r="DQ104" s="1362"/>
      <c r="DR104" s="1361"/>
      <c r="DS104" s="1361"/>
      <c r="DT104" s="1361"/>
      <c r="DU104" s="1361"/>
      <c r="DV104" s="1361"/>
      <c r="DW104" s="1361"/>
      <c r="DX104" s="1361"/>
      <c r="DY104" s="1150"/>
      <c r="DZ104" s="1151"/>
      <c r="EV104" s="1024"/>
    </row>
    <row r="105" spans="2:152" ht="17.25" customHeight="1">
      <c r="B105" s="1068"/>
      <c r="C105" s="1119"/>
      <c r="D105" s="1119"/>
      <c r="E105" s="1069"/>
      <c r="F105" s="1069"/>
      <c r="G105" s="1069"/>
      <c r="H105" s="1069"/>
      <c r="I105" s="1069"/>
      <c r="J105" s="1069"/>
      <c r="K105" s="1069"/>
      <c r="L105" s="1069"/>
      <c r="M105" s="1069"/>
      <c r="N105" s="1069"/>
      <c r="O105" s="1069"/>
      <c r="P105" s="1069"/>
      <c r="Q105" s="1069"/>
      <c r="R105" s="1069"/>
      <c r="S105" s="1069"/>
      <c r="T105" s="1069"/>
      <c r="U105" s="1069"/>
      <c r="V105" s="1069"/>
      <c r="W105" s="1069"/>
      <c r="X105" s="1069"/>
      <c r="Y105" s="1069"/>
      <c r="Z105" s="1069"/>
      <c r="AA105" s="1069"/>
      <c r="AB105" s="1069"/>
      <c r="AC105" s="1069"/>
      <c r="AD105" s="1069"/>
      <c r="AE105" s="1069"/>
      <c r="AF105" s="1069"/>
      <c r="AG105" s="1069"/>
      <c r="AH105" s="1069"/>
      <c r="AI105" s="1069"/>
      <c r="AJ105" s="1069"/>
      <c r="AK105" s="1069"/>
      <c r="AL105" s="1069"/>
      <c r="AM105" s="1069"/>
      <c r="AN105" s="1069"/>
      <c r="AO105" s="1069"/>
      <c r="AP105" s="1069"/>
      <c r="AQ105" s="1069"/>
      <c r="AR105" s="1069"/>
      <c r="AS105" s="1069"/>
      <c r="AT105" s="1069"/>
      <c r="AU105" s="1069"/>
      <c r="AV105" s="1069"/>
      <c r="AW105" s="1069"/>
      <c r="AX105" s="1069"/>
      <c r="AY105" s="1069"/>
      <c r="AZ105" s="1069"/>
      <c r="BA105" s="1069"/>
      <c r="BB105" s="1069"/>
      <c r="BC105" s="1069"/>
      <c r="BD105" s="1069"/>
      <c r="BE105" s="1069"/>
      <c r="BF105" s="1069"/>
      <c r="BG105" s="1069"/>
      <c r="BH105" s="1119"/>
      <c r="BI105" s="1119"/>
      <c r="BJ105" s="1119"/>
      <c r="BK105" s="1119"/>
      <c r="BL105" s="1119"/>
      <c r="BM105" s="1119"/>
      <c r="BN105" s="1119"/>
      <c r="BO105" s="1119"/>
      <c r="BP105" s="1119"/>
      <c r="BQ105" s="1119"/>
      <c r="BR105" s="1119"/>
      <c r="BS105" s="1119"/>
      <c r="BT105" s="1119"/>
      <c r="BU105" s="1119"/>
      <c r="BV105" s="1119"/>
      <c r="BW105" s="1119"/>
      <c r="BX105" s="1119"/>
      <c r="BY105" s="1123"/>
      <c r="BZ105" s="1123"/>
      <c r="CA105" s="1123"/>
      <c r="CB105" s="1123"/>
      <c r="CC105" s="1123"/>
      <c r="CD105" s="1123"/>
      <c r="CE105" s="1123"/>
      <c r="CF105" s="1123"/>
      <c r="CG105" s="1123"/>
      <c r="CH105" s="1123"/>
      <c r="CI105" s="1123"/>
      <c r="CJ105" s="1123"/>
      <c r="CK105" s="1123"/>
      <c r="CL105" s="1123"/>
      <c r="CM105" s="1123"/>
      <c r="CN105" s="1123"/>
      <c r="CO105" s="1123"/>
      <c r="CP105" s="1123"/>
      <c r="CQ105" s="1123"/>
      <c r="CR105" s="1123"/>
      <c r="CS105" s="1123"/>
      <c r="CT105" s="1123"/>
      <c r="CU105" s="1123"/>
      <c r="CV105" s="1123"/>
      <c r="CW105" s="1123"/>
      <c r="CX105" s="1123"/>
      <c r="CY105" s="1123"/>
      <c r="CZ105" s="1123"/>
      <c r="DA105" s="1123"/>
      <c r="DB105" s="1123"/>
      <c r="DC105" s="1123"/>
      <c r="DD105" s="1123"/>
      <c r="DE105" s="1123"/>
      <c r="DF105" s="1123"/>
      <c r="DG105" s="1123"/>
      <c r="DH105" s="1123"/>
      <c r="DI105" s="1123"/>
      <c r="DJ105" s="1123"/>
      <c r="DK105" s="1123"/>
      <c r="DL105" s="1123"/>
      <c r="DM105" s="1123"/>
      <c r="DN105" s="1123"/>
      <c r="DO105" s="1123"/>
      <c r="DP105" s="1123"/>
      <c r="DQ105" s="1123"/>
      <c r="DR105" s="1119"/>
      <c r="DS105" s="1119"/>
      <c r="DT105" s="1119"/>
      <c r="DU105" s="1119"/>
      <c r="DV105" s="1119"/>
      <c r="DW105" s="1119"/>
      <c r="DX105" s="1119"/>
      <c r="DY105" s="1069"/>
      <c r="DZ105" s="1074"/>
      <c r="EV105" s="1024"/>
    </row>
    <row r="106" spans="2:152" ht="25.9" customHeight="1">
      <c r="B106" s="1124"/>
      <c r="C106" s="1125"/>
      <c r="D106" s="1125"/>
      <c r="E106" s="1125"/>
      <c r="F106" s="1125"/>
      <c r="G106" s="1125"/>
      <c r="H106" s="1125"/>
      <c r="I106" s="1125"/>
      <c r="J106" s="1125"/>
      <c r="K106" s="1125"/>
      <c r="L106" s="1125"/>
      <c r="M106" s="1125"/>
      <c r="N106" s="1125"/>
      <c r="O106" s="1125"/>
      <c r="P106" s="1125"/>
      <c r="Q106" s="1125"/>
      <c r="R106" s="1125"/>
      <c r="S106" s="1125"/>
      <c r="T106" s="1125"/>
      <c r="U106" s="1125"/>
      <c r="V106" s="1125"/>
      <c r="W106" s="1125"/>
      <c r="X106" s="1125"/>
      <c r="Y106" s="1125"/>
      <c r="Z106" s="1125"/>
      <c r="AA106" s="1125"/>
      <c r="AB106" s="1125"/>
      <c r="AC106" s="1125"/>
      <c r="AD106" s="1125"/>
      <c r="AE106" s="1125"/>
      <c r="AF106" s="1125"/>
      <c r="AG106" s="1125"/>
      <c r="AH106" s="1125"/>
      <c r="AI106" s="1125"/>
      <c r="AJ106" s="1125"/>
      <c r="AK106" s="1125"/>
      <c r="AL106" s="1125"/>
      <c r="AM106" s="1125"/>
      <c r="AN106" s="1125"/>
      <c r="AO106" s="1125"/>
      <c r="AP106" s="1125"/>
      <c r="AQ106" s="1125"/>
      <c r="AR106" s="1125"/>
      <c r="AS106" s="1125"/>
      <c r="AT106" s="1125"/>
      <c r="AU106" s="1125"/>
      <c r="AV106" s="1125"/>
      <c r="AW106" s="1125"/>
      <c r="AX106" s="1125"/>
      <c r="AY106" s="1125"/>
      <c r="AZ106" s="1125"/>
      <c r="BA106" s="1125"/>
      <c r="BB106" s="1125"/>
      <c r="BC106" s="1125"/>
      <c r="BD106" s="1125"/>
      <c r="BE106" s="1125"/>
      <c r="BF106" s="1125"/>
      <c r="BG106" s="1125"/>
      <c r="BH106" s="1125"/>
      <c r="BI106" s="1125"/>
      <c r="BJ106" s="1125"/>
      <c r="BK106" s="1125"/>
      <c r="BL106" s="1125"/>
      <c r="BM106" s="1125"/>
      <c r="BN106" s="1125"/>
      <c r="BO106" s="1125"/>
      <c r="BP106" s="1125"/>
      <c r="BQ106" s="1125"/>
      <c r="BR106" s="1125"/>
      <c r="BS106" s="1125"/>
      <c r="BT106" s="1125"/>
      <c r="BU106" s="1125"/>
      <c r="BV106" s="1125"/>
      <c r="BW106" s="1125"/>
      <c r="BX106" s="1125"/>
      <c r="BY106" s="1125"/>
      <c r="BZ106" s="1125"/>
      <c r="CA106" s="1125"/>
      <c r="CB106" s="1125"/>
      <c r="CC106" s="1125"/>
      <c r="CD106" s="1125"/>
      <c r="CE106" s="1125"/>
      <c r="CF106" s="1125"/>
      <c r="CG106" s="1125"/>
      <c r="CH106" s="1125"/>
      <c r="CI106" s="1125"/>
      <c r="CJ106" s="1125"/>
      <c r="CK106" s="1125"/>
      <c r="CL106" s="1125"/>
      <c r="CM106" s="1125"/>
      <c r="CN106" s="1125"/>
      <c r="CO106" s="1125"/>
      <c r="CP106" s="1125"/>
      <c r="CQ106" s="1125"/>
      <c r="CR106" s="1125"/>
      <c r="CS106" s="1125"/>
      <c r="CT106" s="1125"/>
      <c r="CU106" s="1125"/>
      <c r="CV106" s="1125"/>
      <c r="CW106" s="1125"/>
      <c r="CX106" s="1125"/>
      <c r="CY106" s="1125"/>
      <c r="CZ106" s="1125"/>
      <c r="DA106" s="1125"/>
      <c r="DB106" s="1125"/>
      <c r="DC106" s="1125"/>
      <c r="DD106" s="1125"/>
      <c r="DE106" s="1125"/>
      <c r="DF106" s="1125"/>
      <c r="DG106" s="1125"/>
      <c r="DH106" s="1125"/>
      <c r="DI106" s="1125"/>
      <c r="DJ106" s="1125"/>
      <c r="DK106" s="1125"/>
      <c r="DL106" s="1125"/>
      <c r="DM106" s="1125"/>
      <c r="DN106" s="1125"/>
      <c r="DO106" s="1125"/>
      <c r="DP106" s="1125"/>
      <c r="DQ106" s="1125"/>
      <c r="DR106" s="1125"/>
      <c r="DS106" s="1125"/>
      <c r="DT106" s="1125"/>
      <c r="DU106" s="1125"/>
      <c r="DV106" s="1125"/>
      <c r="DW106" s="1125"/>
      <c r="DX106" s="1125"/>
      <c r="DY106" s="1126"/>
      <c r="DZ106" s="1127"/>
      <c r="EV106" s="1024"/>
    </row>
  </sheetData>
  <mergeCells count="105">
    <mergeCell ref="BG75:BT75"/>
    <mergeCell ref="BG76:BT76"/>
    <mergeCell ref="CX3:DY4"/>
    <mergeCell ref="BY96:DQ96"/>
    <mergeCell ref="CD87:DX87"/>
    <mergeCell ref="CD88:DX88"/>
    <mergeCell ref="CD89:DX89"/>
    <mergeCell ref="Q91:AM91"/>
    <mergeCell ref="BC92:CT93"/>
    <mergeCell ref="BY95:DQ95"/>
    <mergeCell ref="CP80:DM80"/>
    <mergeCell ref="CD82:DX82"/>
    <mergeCell ref="CD83:DX83"/>
    <mergeCell ref="CD84:DX84"/>
    <mergeCell ref="CD85:DX85"/>
    <mergeCell ref="CD86:DX86"/>
    <mergeCell ref="Q67:AO67"/>
    <mergeCell ref="CO67:DM67"/>
    <mergeCell ref="Q69:BB69"/>
    <mergeCell ref="Q71:AO71"/>
    <mergeCell ref="AR75:BC75"/>
    <mergeCell ref="AR76:BC76"/>
    <mergeCell ref="C39:W39"/>
    <mergeCell ref="X39:AG39"/>
    <mergeCell ref="DQ57:DS57"/>
    <mergeCell ref="AG60:BC60"/>
    <mergeCell ref="BI60:CT60"/>
    <mergeCell ref="T57:U57"/>
    <mergeCell ref="AJ57:AO57"/>
    <mergeCell ref="BA57:BB57"/>
    <mergeCell ref="BG57:BH57"/>
    <mergeCell ref="BV57:BX57"/>
    <mergeCell ref="O57:S57"/>
    <mergeCell ref="Y21:AK21"/>
    <mergeCell ref="AL21:CT21"/>
    <mergeCell ref="C50:Z50"/>
    <mergeCell ref="AA50:BQ50"/>
    <mergeCell ref="BU50:DY50"/>
    <mergeCell ref="AY55:BF55"/>
    <mergeCell ref="BV55:CK55"/>
    <mergeCell ref="CP55:CU55"/>
    <mergeCell ref="DJ55:DT55"/>
    <mergeCell ref="C43:AG43"/>
    <mergeCell ref="AH43:BB43"/>
    <mergeCell ref="BC43:BQ43"/>
    <mergeCell ref="C45:M45"/>
    <mergeCell ref="O45:AE45"/>
    <mergeCell ref="C47:M47"/>
    <mergeCell ref="O47:AE47"/>
    <mergeCell ref="BU31:DY49"/>
    <mergeCell ref="X33:AG33"/>
    <mergeCell ref="AH33:AT33"/>
    <mergeCell ref="AU33:BC33"/>
    <mergeCell ref="BD33:BQ33"/>
    <mergeCell ref="C35:AG35"/>
    <mergeCell ref="AH35:BQ35"/>
    <mergeCell ref="AH37:BQ37"/>
    <mergeCell ref="CU15:DY15"/>
    <mergeCell ref="C22:M22"/>
    <mergeCell ref="C23:M23"/>
    <mergeCell ref="C24:M24"/>
    <mergeCell ref="AH39:BB39"/>
    <mergeCell ref="BC39:BQ39"/>
    <mergeCell ref="C41:N41"/>
    <mergeCell ref="O41:AN41"/>
    <mergeCell ref="AO41:BB41"/>
    <mergeCell ref="BC41:BQ41"/>
    <mergeCell ref="C37:AG37"/>
    <mergeCell ref="C17:AI17"/>
    <mergeCell ref="AJ17:BM17"/>
    <mergeCell ref="BO17:CT17"/>
    <mergeCell ref="D33:W33"/>
    <mergeCell ref="C25:M25"/>
    <mergeCell ref="C26:M26"/>
    <mergeCell ref="C27:M27"/>
    <mergeCell ref="N22:T22"/>
    <mergeCell ref="N23:T23"/>
    <mergeCell ref="N24:T24"/>
    <mergeCell ref="N25:T25"/>
    <mergeCell ref="N26:T26"/>
    <mergeCell ref="N27:T27"/>
    <mergeCell ref="C21:T21"/>
    <mergeCell ref="D63:O63"/>
    <mergeCell ref="AU63:BG63"/>
    <mergeCell ref="CW63:DO63"/>
    <mergeCell ref="BI2:BW2"/>
    <mergeCell ref="C6:DY6"/>
    <mergeCell ref="C7:DY7"/>
    <mergeCell ref="C9:AP9"/>
    <mergeCell ref="AQ9:DY9"/>
    <mergeCell ref="C11:AA11"/>
    <mergeCell ref="AB11:DY11"/>
    <mergeCell ref="CU17:DY17"/>
    <mergeCell ref="X31:AG31"/>
    <mergeCell ref="AH31:AT31"/>
    <mergeCell ref="AU31:BC31"/>
    <mergeCell ref="BD31:BQ31"/>
    <mergeCell ref="D31:W31"/>
    <mergeCell ref="C13:AI13"/>
    <mergeCell ref="AJ13:BM13"/>
    <mergeCell ref="BO13:CT13"/>
    <mergeCell ref="CU13:DY13"/>
    <mergeCell ref="C15:AI15"/>
    <mergeCell ref="AJ15:BM15"/>
    <mergeCell ref="BO15:CT15"/>
  </mergeCells>
  <dataValidations count="1">
    <dataValidation type="list" allowBlank="1" showInputMessage="1" showErrorMessage="1" sqref="AF45:AN45" xr:uid="{00000000-0002-0000-0400-000000000000}">
      <formula1>#REF!</formula1>
    </dataValidation>
  </dataValidations>
  <printOptions horizontalCentered="1"/>
  <pageMargins left="0.31496062992125984" right="0.31496062992125984" top="0.98425196850393704" bottom="0.39370078740157483" header="0" footer="0"/>
  <pageSetup paperSize="9" scale="43" fitToHeight="5" orientation="portrait" r:id="rId1"/>
  <headerFooter scaleWithDoc="0">
    <oddHeader xml:space="preserve">&amp;L&amp;G&amp;R&amp;"Century Gothic,Negrita"&amp;8 ISSFA
</oddHeader>
    <oddFooter>&amp;RPág. 1</oddFoot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54273" r:id="rId5" name="Check Box 1">
              <controlPr defaultSize="0" autoFill="0" autoLine="0" autoPict="0">
                <anchor moveWithCells="1">
                  <from>
                    <xdr:col>22</xdr:col>
                    <xdr:colOff>9525</xdr:colOff>
                    <xdr:row>81</xdr:row>
                    <xdr:rowOff>266700</xdr:rowOff>
                  </from>
                  <to>
                    <xdr:col>24</xdr:col>
                    <xdr:colOff>0</xdr:colOff>
                    <xdr:row>82</xdr:row>
                    <xdr:rowOff>0</xdr:rowOff>
                  </to>
                </anchor>
              </controlPr>
            </control>
          </mc:Choice>
        </mc:AlternateContent>
        <mc:AlternateContent xmlns:mc="http://schemas.openxmlformats.org/markup-compatibility/2006">
          <mc:Choice Requires="x14">
            <control shapeId="54274" r:id="rId6" name="Check Box 2">
              <controlPr defaultSize="0" autoFill="0" autoLine="0" autoPict="0">
                <anchor moveWithCells="1">
                  <from>
                    <xdr:col>22</xdr:col>
                    <xdr:colOff>9525</xdr:colOff>
                    <xdr:row>82</xdr:row>
                    <xdr:rowOff>133350</xdr:rowOff>
                  </from>
                  <to>
                    <xdr:col>24</xdr:col>
                    <xdr:colOff>0</xdr:colOff>
                    <xdr:row>82</xdr:row>
                    <xdr:rowOff>361950</xdr:rowOff>
                  </to>
                </anchor>
              </controlPr>
            </control>
          </mc:Choice>
        </mc:AlternateContent>
        <mc:AlternateContent xmlns:mc="http://schemas.openxmlformats.org/markup-compatibility/2006">
          <mc:Choice Requires="x14">
            <control shapeId="54275" r:id="rId7" name="Check Box 3">
              <controlPr defaultSize="0" autoFill="0" autoLine="0" autoPict="0">
                <anchor moveWithCells="1">
                  <from>
                    <xdr:col>22</xdr:col>
                    <xdr:colOff>9525</xdr:colOff>
                    <xdr:row>83</xdr:row>
                    <xdr:rowOff>133350</xdr:rowOff>
                  </from>
                  <to>
                    <xdr:col>24</xdr:col>
                    <xdr:colOff>0</xdr:colOff>
                    <xdr:row>83</xdr:row>
                    <xdr:rowOff>371475</xdr:rowOff>
                  </to>
                </anchor>
              </controlPr>
            </control>
          </mc:Choice>
        </mc:AlternateContent>
        <mc:AlternateContent xmlns:mc="http://schemas.openxmlformats.org/markup-compatibility/2006">
          <mc:Choice Requires="x14">
            <control shapeId="54276" r:id="rId8" name="Check Box 4">
              <controlPr defaultSize="0" autoFill="0" autoLine="0" autoPict="0">
                <anchor moveWithCells="1">
                  <from>
                    <xdr:col>22</xdr:col>
                    <xdr:colOff>19050</xdr:colOff>
                    <xdr:row>87</xdr:row>
                    <xdr:rowOff>133350</xdr:rowOff>
                  </from>
                  <to>
                    <xdr:col>24</xdr:col>
                    <xdr:colOff>0</xdr:colOff>
                    <xdr:row>87</xdr:row>
                    <xdr:rowOff>371475</xdr:rowOff>
                  </to>
                </anchor>
              </controlPr>
            </control>
          </mc:Choice>
        </mc:AlternateContent>
        <mc:AlternateContent xmlns:mc="http://schemas.openxmlformats.org/markup-compatibility/2006">
          <mc:Choice Requires="x14">
            <control shapeId="54277" r:id="rId9" name="Check Box 5">
              <controlPr defaultSize="0" autoFill="0" autoLine="0" autoPict="0">
                <anchor moveWithCells="1">
                  <from>
                    <xdr:col>22</xdr:col>
                    <xdr:colOff>19050</xdr:colOff>
                    <xdr:row>84</xdr:row>
                    <xdr:rowOff>114300</xdr:rowOff>
                  </from>
                  <to>
                    <xdr:col>24</xdr:col>
                    <xdr:colOff>9525</xdr:colOff>
                    <xdr:row>84</xdr:row>
                    <xdr:rowOff>371475</xdr:rowOff>
                  </to>
                </anchor>
              </controlPr>
            </control>
          </mc:Choice>
        </mc:AlternateContent>
        <mc:AlternateContent xmlns:mc="http://schemas.openxmlformats.org/markup-compatibility/2006">
          <mc:Choice Requires="x14">
            <control shapeId="54278" r:id="rId10" name="Check Box 6">
              <controlPr defaultSize="0" autoFill="0" autoLine="0" autoPict="0">
                <anchor moveWithCells="1">
                  <from>
                    <xdr:col>22</xdr:col>
                    <xdr:colOff>19050</xdr:colOff>
                    <xdr:row>85</xdr:row>
                    <xdr:rowOff>114300</xdr:rowOff>
                  </from>
                  <to>
                    <xdr:col>24</xdr:col>
                    <xdr:colOff>0</xdr:colOff>
                    <xdr:row>85</xdr:row>
                    <xdr:rowOff>342900</xdr:rowOff>
                  </to>
                </anchor>
              </controlPr>
            </control>
          </mc:Choice>
        </mc:AlternateContent>
        <mc:AlternateContent xmlns:mc="http://schemas.openxmlformats.org/markup-compatibility/2006">
          <mc:Choice Requires="x14">
            <control shapeId="54279" r:id="rId11" name="Check Box 7">
              <controlPr defaultSize="0" autoFill="0" autoLine="0" autoPict="0">
                <anchor moveWithCells="1">
                  <from>
                    <xdr:col>77</xdr:col>
                    <xdr:colOff>19050</xdr:colOff>
                    <xdr:row>81</xdr:row>
                    <xdr:rowOff>209550</xdr:rowOff>
                  </from>
                  <to>
                    <xdr:col>79</xdr:col>
                    <xdr:colOff>38100</xdr:colOff>
                    <xdr:row>82</xdr:row>
                    <xdr:rowOff>0</xdr:rowOff>
                  </to>
                </anchor>
              </controlPr>
            </control>
          </mc:Choice>
        </mc:AlternateContent>
        <mc:AlternateContent xmlns:mc="http://schemas.openxmlformats.org/markup-compatibility/2006">
          <mc:Choice Requires="x14">
            <control shapeId="54280" r:id="rId12" name="Check Box 8">
              <controlPr defaultSize="0" autoFill="0" autoLine="0" autoPict="0">
                <anchor moveWithCells="1">
                  <from>
                    <xdr:col>77</xdr:col>
                    <xdr:colOff>19050</xdr:colOff>
                    <xdr:row>82</xdr:row>
                    <xdr:rowOff>152400</xdr:rowOff>
                  </from>
                  <to>
                    <xdr:col>79</xdr:col>
                    <xdr:colOff>38100</xdr:colOff>
                    <xdr:row>82</xdr:row>
                    <xdr:rowOff>381000</xdr:rowOff>
                  </to>
                </anchor>
              </controlPr>
            </control>
          </mc:Choice>
        </mc:AlternateContent>
        <mc:AlternateContent xmlns:mc="http://schemas.openxmlformats.org/markup-compatibility/2006">
          <mc:Choice Requires="x14">
            <control shapeId="54281" r:id="rId13" name="Check Box 9">
              <controlPr defaultSize="0" autoFill="0" autoLine="0" autoPict="0">
                <anchor moveWithCells="1">
                  <from>
                    <xdr:col>77</xdr:col>
                    <xdr:colOff>19050</xdr:colOff>
                    <xdr:row>84</xdr:row>
                    <xdr:rowOff>133350</xdr:rowOff>
                  </from>
                  <to>
                    <xdr:col>79</xdr:col>
                    <xdr:colOff>38100</xdr:colOff>
                    <xdr:row>84</xdr:row>
                    <xdr:rowOff>371475</xdr:rowOff>
                  </to>
                </anchor>
              </controlPr>
            </control>
          </mc:Choice>
        </mc:AlternateContent>
        <mc:AlternateContent xmlns:mc="http://schemas.openxmlformats.org/markup-compatibility/2006">
          <mc:Choice Requires="x14">
            <control shapeId="54282" r:id="rId14" name="Check Box 10">
              <controlPr defaultSize="0" autoFill="0" autoLine="0" autoPict="0">
                <anchor moveWithCells="1">
                  <from>
                    <xdr:col>77</xdr:col>
                    <xdr:colOff>19050</xdr:colOff>
                    <xdr:row>83</xdr:row>
                    <xdr:rowOff>76200</xdr:rowOff>
                  </from>
                  <to>
                    <xdr:col>79</xdr:col>
                    <xdr:colOff>28575</xdr:colOff>
                    <xdr:row>83</xdr:row>
                    <xdr:rowOff>342900</xdr:rowOff>
                  </to>
                </anchor>
              </controlPr>
            </control>
          </mc:Choice>
        </mc:AlternateContent>
        <mc:AlternateContent xmlns:mc="http://schemas.openxmlformats.org/markup-compatibility/2006">
          <mc:Choice Requires="x14">
            <control shapeId="54283" r:id="rId15" name="Check Box 11">
              <controlPr defaultSize="0" autoFill="0" autoLine="0" autoPict="0">
                <anchor moveWithCells="1">
                  <from>
                    <xdr:col>77</xdr:col>
                    <xdr:colOff>19050</xdr:colOff>
                    <xdr:row>85</xdr:row>
                    <xdr:rowOff>104775</xdr:rowOff>
                  </from>
                  <to>
                    <xdr:col>79</xdr:col>
                    <xdr:colOff>38100</xdr:colOff>
                    <xdr:row>85</xdr:row>
                    <xdr:rowOff>361950</xdr:rowOff>
                  </to>
                </anchor>
              </controlPr>
            </control>
          </mc:Choice>
        </mc:AlternateContent>
        <mc:AlternateContent xmlns:mc="http://schemas.openxmlformats.org/markup-compatibility/2006">
          <mc:Choice Requires="x14">
            <control shapeId="54284" r:id="rId16" name="Check Box 12">
              <controlPr defaultSize="0" autoFill="0" autoLine="0" autoPict="0">
                <anchor moveWithCells="1">
                  <from>
                    <xdr:col>77</xdr:col>
                    <xdr:colOff>19050</xdr:colOff>
                    <xdr:row>86</xdr:row>
                    <xdr:rowOff>114300</xdr:rowOff>
                  </from>
                  <to>
                    <xdr:col>79</xdr:col>
                    <xdr:colOff>38100</xdr:colOff>
                    <xdr:row>86</xdr:row>
                    <xdr:rowOff>361950</xdr:rowOff>
                  </to>
                </anchor>
              </controlPr>
            </control>
          </mc:Choice>
        </mc:AlternateContent>
        <mc:AlternateContent xmlns:mc="http://schemas.openxmlformats.org/markup-compatibility/2006">
          <mc:Choice Requires="x14">
            <control shapeId="54285" r:id="rId17" name="Check Box 13">
              <controlPr defaultSize="0" autoFill="0" autoLine="0" autoPict="0">
                <anchor moveWithCells="1">
                  <from>
                    <xdr:col>77</xdr:col>
                    <xdr:colOff>19050</xdr:colOff>
                    <xdr:row>87</xdr:row>
                    <xdr:rowOff>95250</xdr:rowOff>
                  </from>
                  <to>
                    <xdr:col>79</xdr:col>
                    <xdr:colOff>38100</xdr:colOff>
                    <xdr:row>87</xdr:row>
                    <xdr:rowOff>333375</xdr:rowOff>
                  </to>
                </anchor>
              </controlPr>
            </control>
          </mc:Choice>
        </mc:AlternateContent>
        <mc:AlternateContent xmlns:mc="http://schemas.openxmlformats.org/markup-compatibility/2006">
          <mc:Choice Requires="x14">
            <control shapeId="54286" r:id="rId18" name="Check Box 14">
              <controlPr defaultSize="0" autoFill="0" autoLine="0" autoPict="0">
                <anchor moveWithCells="1">
                  <from>
                    <xdr:col>77</xdr:col>
                    <xdr:colOff>19050</xdr:colOff>
                    <xdr:row>88</xdr:row>
                    <xdr:rowOff>190500</xdr:rowOff>
                  </from>
                  <to>
                    <xdr:col>79</xdr:col>
                    <xdr:colOff>47625</xdr:colOff>
                    <xdr:row>88</xdr:row>
                    <xdr:rowOff>419100</xdr:rowOff>
                  </to>
                </anchor>
              </controlPr>
            </control>
          </mc:Choice>
        </mc:AlternateContent>
        <mc:AlternateContent xmlns:mc="http://schemas.openxmlformats.org/markup-compatibility/2006">
          <mc:Choice Requires="x14">
            <control shapeId="54287" r:id="rId19" name="Check Box 15">
              <controlPr defaultSize="0" autoFill="0" autoLine="0" autoPict="0">
                <anchor moveWithCells="1">
                  <from>
                    <xdr:col>22</xdr:col>
                    <xdr:colOff>19050</xdr:colOff>
                    <xdr:row>86</xdr:row>
                    <xdr:rowOff>142875</xdr:rowOff>
                  </from>
                  <to>
                    <xdr:col>24</xdr:col>
                    <xdr:colOff>0</xdr:colOff>
                    <xdr:row>86</xdr:row>
                    <xdr:rowOff>371475</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7">
        <x14:dataValidation type="list" allowBlank="1" showInputMessage="1" showErrorMessage="1" xr:uid="{00000000-0002-0000-0400-000001000000}">
          <x14:formula1>
            <xm:f>'C:\Users\CLIENTE\Desktop\[RE-AVA-PLACEGE-2020-4.11.2020.xlsx]TABLAS DATOS'!#REF!</xm:f>
          </x14:formula1>
          <xm:sqref>Q67:AO67 N47:N48 Q91:AM91 CP80:DM80 CO67:DM67 Q71:AO71 O48:Z48</xm:sqref>
        </x14:dataValidation>
        <x14:dataValidation type="list" showInputMessage="1" showErrorMessage="1" xr:uid="{00000000-0002-0000-0400-000002000000}">
          <x14:formula1>
            <xm:f>'C:\Users\CLIENTE\Desktop\[RE-AVA-PLACEGE-2020-4.11.2020.xlsx]TABLAS DATOS'!#REF!</xm:f>
          </x14:formula1>
          <xm:sqref>N45:N46 O46:X46</xm:sqref>
        </x14:dataValidation>
        <x14:dataValidation type="list" showInputMessage="1" showErrorMessage="1" xr:uid="{00000000-0002-0000-0400-000003000000}">
          <x14:formula1>
            <xm:f>'TABLAS DATOS'!$B$4:$B$9</xm:f>
          </x14:formula1>
          <xm:sqref>O45:AE45</xm:sqref>
        </x14:dataValidation>
        <x14:dataValidation type="list" allowBlank="1" showInputMessage="1" showErrorMessage="1" xr:uid="{00000000-0002-0000-0400-000004000000}">
          <x14:formula1>
            <xm:f>'TABLAS DATOS'!$B$11:$B$12</xm:f>
          </x14:formula1>
          <xm:sqref>O47:AE47</xm:sqref>
        </x14:dataValidation>
        <x14:dataValidation type="list" allowBlank="1" showInputMessage="1" showErrorMessage="1" xr:uid="{00000000-0002-0000-0400-000005000000}">
          <x14:formula1>
            <xm:f>'TABLAS DATOS'!$D$7:$D$10</xm:f>
          </x14:formula1>
          <xm:sqref>AG60:BC60</xm:sqref>
        </x14:dataValidation>
        <x14:dataValidation type="list" allowBlank="1" showInputMessage="1" showErrorMessage="1" xr:uid="{00000000-0002-0000-0400-000006000000}">
          <x14:formula1>
            <xm:f>'TABLAS DATOS'!$B$14:$B$16</xm:f>
          </x14:formula1>
          <xm:sqref>D63:O63</xm:sqref>
        </x14:dataValidation>
        <x14:dataValidation type="list" allowBlank="1" showInputMessage="1" showErrorMessage="1" xr:uid="{00000000-0002-0000-0400-000007000000}">
          <x14:formula1>
            <xm:f>'TABLAS DATOS'!$D$37:$D$40</xm:f>
          </x14:formula1>
          <xm:sqref>AU63:BG63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4:D43"/>
  <sheetViews>
    <sheetView topLeftCell="A22" workbookViewId="0">
      <selection activeCell="D41" sqref="D41"/>
    </sheetView>
  </sheetViews>
  <sheetFormatPr baseColWidth="10" defaultRowHeight="12.75"/>
  <cols>
    <col min="2" max="2" width="27.7109375" bestFit="1" customWidth="1"/>
    <col min="4" max="4" width="13.7109375" bestFit="1" customWidth="1"/>
  </cols>
  <sheetData>
    <row r="4" spans="2:4" ht="14.25">
      <c r="B4" s="220" t="s">
        <v>30</v>
      </c>
      <c r="D4" s="220" t="s">
        <v>831</v>
      </c>
    </row>
    <row r="5" spans="2:4" ht="14.25">
      <c r="B5" s="220" t="s">
        <v>33</v>
      </c>
      <c r="D5" s="220" t="s">
        <v>2</v>
      </c>
    </row>
    <row r="6" spans="2:4" ht="14.25">
      <c r="B6" s="220" t="s">
        <v>229</v>
      </c>
      <c r="D6" s="220"/>
    </row>
    <row r="7" spans="2:4" ht="14.25">
      <c r="B7" s="220" t="s">
        <v>276</v>
      </c>
      <c r="D7" s="220" t="s">
        <v>832</v>
      </c>
    </row>
    <row r="8" spans="2:4" ht="14.25">
      <c r="B8" s="220" t="s">
        <v>230</v>
      </c>
      <c r="D8" s="220" t="s">
        <v>48</v>
      </c>
    </row>
    <row r="9" spans="2:4" ht="14.25">
      <c r="B9" s="220" t="s">
        <v>90</v>
      </c>
      <c r="D9" s="220" t="s">
        <v>833</v>
      </c>
    </row>
    <row r="10" spans="2:4" ht="14.25">
      <c r="B10" s="220"/>
      <c r="D10" s="220" t="s">
        <v>28</v>
      </c>
    </row>
    <row r="11" spans="2:4" ht="14.25">
      <c r="B11" s="220" t="s">
        <v>824</v>
      </c>
    </row>
    <row r="12" spans="2:4" ht="14.25">
      <c r="B12" s="220" t="s">
        <v>32</v>
      </c>
      <c r="D12" s="239" t="s">
        <v>834</v>
      </c>
    </row>
    <row r="13" spans="2:4" ht="14.25">
      <c r="B13" s="220"/>
      <c r="D13" s="239" t="s">
        <v>278</v>
      </c>
    </row>
    <row r="14" spans="2:4" ht="14.25">
      <c r="B14" s="220" t="s">
        <v>15</v>
      </c>
    </row>
    <row r="15" spans="2:4" ht="14.25">
      <c r="B15" s="220" t="s">
        <v>35</v>
      </c>
      <c r="D15" s="239" t="s">
        <v>279</v>
      </c>
    </row>
    <row r="16" spans="2:4" ht="14.25">
      <c r="B16" s="220" t="s">
        <v>614</v>
      </c>
      <c r="D16" s="239" t="s">
        <v>280</v>
      </c>
    </row>
    <row r="17" spans="2:4" ht="14.25">
      <c r="B17" s="220"/>
    </row>
    <row r="18" spans="2:4" ht="14.25">
      <c r="B18" s="220"/>
      <c r="D18" s="239" t="s">
        <v>28</v>
      </c>
    </row>
    <row r="19" spans="2:4" ht="14.25">
      <c r="B19" s="220" t="s">
        <v>825</v>
      </c>
      <c r="D19" s="239" t="s">
        <v>284</v>
      </c>
    </row>
    <row r="20" spans="2:4" ht="14.25">
      <c r="B20" s="220" t="s">
        <v>36</v>
      </c>
    </row>
    <row r="21" spans="2:4" ht="14.25">
      <c r="B21" s="220" t="s">
        <v>17</v>
      </c>
      <c r="D21" s="239" t="s">
        <v>835</v>
      </c>
    </row>
    <row r="22" spans="2:4" ht="14.25">
      <c r="B22" s="220"/>
      <c r="D22" s="239" t="s">
        <v>282</v>
      </c>
    </row>
    <row r="23" spans="2:4" ht="14.25">
      <c r="B23" s="220"/>
      <c r="D23" s="239" t="s">
        <v>283</v>
      </c>
    </row>
    <row r="24" spans="2:4" ht="14.25">
      <c r="B24" s="220" t="s">
        <v>826</v>
      </c>
      <c r="C24" s="874"/>
      <c r="D24" s="239" t="s">
        <v>231</v>
      </c>
    </row>
    <row r="25" spans="2:4" ht="14.25">
      <c r="B25" s="220" t="s">
        <v>83</v>
      </c>
    </row>
    <row r="26" spans="2:4" ht="14.25">
      <c r="B26" s="220" t="s">
        <v>18</v>
      </c>
      <c r="D26" s="239" t="s">
        <v>483</v>
      </c>
    </row>
    <row r="27" spans="2:4" ht="14.25">
      <c r="B27" s="220"/>
      <c r="D27" s="239" t="s">
        <v>841</v>
      </c>
    </row>
    <row r="28" spans="2:4" ht="14.25">
      <c r="B28" s="220" t="s">
        <v>308</v>
      </c>
      <c r="D28" s="239" t="s">
        <v>842</v>
      </c>
    </row>
    <row r="29" spans="2:4" ht="14.25">
      <c r="B29" s="220" t="s">
        <v>309</v>
      </c>
      <c r="C29" s="220"/>
      <c r="D29" s="239" t="s">
        <v>843</v>
      </c>
    </row>
    <row r="30" spans="2:4" ht="14.25">
      <c r="B30" s="220" t="s">
        <v>310</v>
      </c>
    </row>
    <row r="31" spans="2:4" ht="14.25">
      <c r="B31" s="220" t="s">
        <v>311</v>
      </c>
    </row>
    <row r="32" spans="2:4" ht="14.25">
      <c r="B32" s="220" t="s">
        <v>312</v>
      </c>
    </row>
    <row r="33" spans="2:4" ht="14.25">
      <c r="B33" s="220" t="s">
        <v>248</v>
      </c>
    </row>
    <row r="34" spans="2:4" ht="14.25">
      <c r="B34" s="220" t="s">
        <v>231</v>
      </c>
    </row>
    <row r="35" spans="2:4" ht="14.25">
      <c r="B35" s="220"/>
    </row>
    <row r="36" spans="2:4">
      <c r="B36" s="49"/>
    </row>
    <row r="37" spans="2:4" ht="13.5">
      <c r="B37" s="873" t="s">
        <v>297</v>
      </c>
      <c r="D37" s="874" t="s">
        <v>881</v>
      </c>
    </row>
    <row r="38" spans="2:4" ht="14.25">
      <c r="B38" s="872" t="s">
        <v>828</v>
      </c>
      <c r="D38" s="874" t="s">
        <v>882</v>
      </c>
    </row>
    <row r="39" spans="2:4" ht="14.25">
      <c r="B39" s="872" t="s">
        <v>829</v>
      </c>
      <c r="D39" s="874" t="s">
        <v>883</v>
      </c>
    </row>
    <row r="40" spans="2:4" ht="14.25">
      <c r="B40" s="872" t="s">
        <v>830</v>
      </c>
      <c r="D40" s="874" t="s">
        <v>82</v>
      </c>
    </row>
    <row r="41" spans="2:4" ht="14.25">
      <c r="B41" s="872" t="s">
        <v>82</v>
      </c>
    </row>
    <row r="42" spans="2:4">
      <c r="B42" s="49"/>
    </row>
    <row r="43" spans="2:4">
      <c r="B43" s="49"/>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V66"/>
  <sheetViews>
    <sheetView view="pageBreakPreview" zoomScale="80" zoomScaleNormal="100" zoomScaleSheetLayoutView="80" workbookViewId="0">
      <selection activeCell="BW38" sqref="BW38"/>
    </sheetView>
  </sheetViews>
  <sheetFormatPr baseColWidth="10" defaultColWidth="8.42578125" defaultRowHeight="17.25"/>
  <cols>
    <col min="1" max="1" width="2.140625" style="1029" customWidth="1"/>
    <col min="2" max="2" width="3.28515625" style="1029" customWidth="1"/>
    <col min="3" max="3" width="6.5703125" style="1029" customWidth="1"/>
    <col min="4" max="4" width="1.7109375" style="1029" customWidth="1"/>
    <col min="5" max="8" width="1" style="1029" customWidth="1"/>
    <col min="9" max="9" width="2" style="1029" customWidth="1"/>
    <col min="10" max="10" width="0.85546875" style="1029" customWidth="1"/>
    <col min="11" max="11" width="1" style="1029" customWidth="1"/>
    <col min="12" max="12" width="1.7109375" style="1029" customWidth="1"/>
    <col min="13" max="13" width="3.85546875" style="1029" customWidth="1"/>
    <col min="14" max="14" width="2.7109375" style="1029" customWidth="1"/>
    <col min="15" max="23" width="1" style="1029" customWidth="1"/>
    <col min="24" max="24" width="2.5703125" style="1029" customWidth="1"/>
    <col min="25" max="31" width="1" style="1029" customWidth="1"/>
    <col min="32" max="32" width="3" style="1029" customWidth="1"/>
    <col min="33" max="37" width="1" style="1029" customWidth="1"/>
    <col min="38" max="38" width="2.140625" style="1029" customWidth="1"/>
    <col min="39" max="46" width="1" style="1029" customWidth="1"/>
    <col min="47" max="47" width="1.42578125" style="1029" customWidth="1"/>
    <col min="48" max="52" width="1" style="1029" customWidth="1"/>
    <col min="53" max="53" width="1.42578125" style="1029" customWidth="1"/>
    <col min="54" max="54" width="4.85546875" style="1029" customWidth="1"/>
    <col min="55" max="55" width="7.42578125" style="1029" customWidth="1"/>
    <col min="56" max="64" width="1.42578125" style="1029" customWidth="1"/>
    <col min="65" max="65" width="2.85546875" style="1029" customWidth="1"/>
    <col min="66" max="66" width="1.42578125" style="1029" customWidth="1"/>
    <col min="67" max="67" width="1.140625" style="1029" customWidth="1"/>
    <col min="68" max="68" width="1" style="1029" hidden="1" customWidth="1"/>
    <col min="69" max="69" width="1" style="1029" customWidth="1"/>
    <col min="70" max="70" width="2.28515625" style="1029" customWidth="1"/>
    <col min="71" max="78" width="1" style="1029" customWidth="1"/>
    <col min="79" max="79" width="2" style="1029" customWidth="1"/>
    <col min="80" max="82" width="1" style="1029" customWidth="1"/>
    <col min="83" max="83" width="2" style="1029" customWidth="1"/>
    <col min="84" max="92" width="1" style="1029" customWidth="1"/>
    <col min="93" max="93" width="2.28515625" style="1029" customWidth="1"/>
    <col min="94" max="98" width="1" style="1029" customWidth="1"/>
    <col min="99" max="99" width="3.42578125" style="1029" customWidth="1"/>
    <col min="100" max="101" width="1" style="1029" customWidth="1"/>
    <col min="102" max="102" width="2.7109375" style="1029" customWidth="1"/>
    <col min="103" max="105" width="1" style="1029" customWidth="1"/>
    <col min="106" max="106" width="1.140625" style="1029" customWidth="1"/>
    <col min="107" max="116" width="1" style="1029" customWidth="1"/>
    <col min="117" max="117" width="2.28515625" style="1029" customWidth="1"/>
    <col min="118" max="118" width="1.42578125" style="1029" customWidth="1"/>
    <col min="119" max="119" width="1" style="1029" customWidth="1"/>
    <col min="120" max="120" width="3.140625" style="1029" customWidth="1"/>
    <col min="121" max="128" width="1" style="1029" customWidth="1"/>
    <col min="129" max="129" width="1.5703125" style="1029" customWidth="1"/>
    <col min="130" max="130" width="3.42578125" style="1029" customWidth="1"/>
    <col min="131" max="151" width="0.5703125" style="1029" customWidth="1"/>
    <col min="152" max="152" width="10.42578125" style="1029" customWidth="1"/>
    <col min="153" max="16384" width="8.42578125" style="1029"/>
  </cols>
  <sheetData>
    <row r="2" spans="2:152" ht="6.75" customHeight="1">
      <c r="B2" s="1034"/>
      <c r="C2" s="1035"/>
      <c r="D2" s="1035"/>
      <c r="E2" s="1035"/>
      <c r="F2" s="1035"/>
      <c r="G2" s="1035"/>
      <c r="H2" s="1035"/>
      <c r="I2" s="1035"/>
      <c r="J2" s="1035"/>
      <c r="K2" s="1035"/>
      <c r="L2" s="1035"/>
      <c r="M2" s="1035"/>
      <c r="N2" s="1035"/>
      <c r="O2" s="1035"/>
      <c r="P2" s="1035"/>
      <c r="Q2" s="1035"/>
      <c r="R2" s="1035"/>
      <c r="S2" s="1035"/>
      <c r="T2" s="1035"/>
      <c r="U2" s="1035"/>
      <c r="V2" s="1035"/>
      <c r="W2" s="1035"/>
      <c r="X2" s="1035"/>
      <c r="Y2" s="1035"/>
      <c r="Z2" s="1035"/>
      <c r="AA2" s="1035"/>
      <c r="AB2" s="1035"/>
      <c r="AC2" s="1035"/>
      <c r="AD2" s="1035"/>
      <c r="AE2" s="1035"/>
      <c r="AF2" s="1035"/>
      <c r="AG2" s="1035"/>
      <c r="AH2" s="1035"/>
      <c r="AI2" s="1035"/>
      <c r="AJ2" s="1035"/>
      <c r="AK2" s="1035"/>
      <c r="AL2" s="1035"/>
      <c r="AM2" s="1035"/>
      <c r="AN2" s="1035"/>
      <c r="AO2" s="1035"/>
      <c r="AP2" s="1035"/>
      <c r="AQ2" s="1035"/>
      <c r="AR2" s="1035"/>
      <c r="AS2" s="1035"/>
      <c r="AT2" s="1035"/>
      <c r="AU2" s="1035"/>
      <c r="AV2" s="1035"/>
      <c r="AW2" s="1035"/>
      <c r="AX2" s="1035"/>
      <c r="AY2" s="1035"/>
      <c r="AZ2" s="1035"/>
      <c r="BA2" s="1035"/>
      <c r="BB2" s="1035"/>
      <c r="BC2" s="1035"/>
      <c r="BD2" s="1035"/>
      <c r="BE2" s="1035"/>
      <c r="BF2" s="1035"/>
      <c r="BG2" s="1035"/>
      <c r="BH2" s="1035"/>
      <c r="BI2" s="2348"/>
      <c r="BJ2" s="2348"/>
      <c r="BK2" s="2348"/>
      <c r="BL2" s="2348"/>
      <c r="BM2" s="2348"/>
      <c r="BN2" s="2348"/>
      <c r="BO2" s="2348"/>
      <c r="BP2" s="2348"/>
      <c r="BQ2" s="2348"/>
      <c r="BR2" s="2348"/>
      <c r="BS2" s="2348"/>
      <c r="BT2" s="2348"/>
      <c r="BU2" s="2348"/>
      <c r="BV2" s="2348"/>
      <c r="BW2" s="2348"/>
      <c r="BX2" s="1035"/>
      <c r="BY2" s="1035"/>
      <c r="BZ2" s="1035"/>
      <c r="CA2" s="1035"/>
      <c r="CB2" s="1035"/>
      <c r="CC2" s="1035"/>
      <c r="CD2" s="1035"/>
      <c r="CE2" s="1035"/>
      <c r="CF2" s="1035"/>
      <c r="CG2" s="1035"/>
      <c r="CH2" s="1035"/>
      <c r="CI2" s="1035"/>
      <c r="CJ2" s="1035"/>
      <c r="CK2" s="1035"/>
      <c r="CL2" s="1035"/>
      <c r="CM2" s="1035"/>
      <c r="CN2" s="1035"/>
      <c r="CO2" s="1035"/>
      <c r="CP2" s="1035"/>
      <c r="CQ2" s="1035"/>
      <c r="CR2" s="1035"/>
      <c r="CS2" s="1035"/>
      <c r="CT2" s="1035"/>
      <c r="CU2" s="1035"/>
      <c r="CV2" s="1035"/>
      <c r="CW2" s="1035"/>
      <c r="CX2" s="1035"/>
      <c r="CY2" s="1035"/>
      <c r="CZ2" s="1035"/>
      <c r="DA2" s="1035"/>
      <c r="DB2" s="1035"/>
      <c r="DC2" s="1035"/>
      <c r="DD2" s="1035"/>
      <c r="DE2" s="1035"/>
      <c r="DF2" s="1035"/>
      <c r="DG2" s="1035"/>
      <c r="DH2" s="1035"/>
      <c r="DI2" s="1035"/>
      <c r="DJ2" s="1035"/>
      <c r="DK2" s="1035"/>
      <c r="DL2" s="1035"/>
      <c r="DM2" s="1035"/>
      <c r="DN2" s="1035"/>
      <c r="DO2" s="1035"/>
      <c r="DP2" s="1035"/>
      <c r="DQ2" s="1035"/>
      <c r="DR2" s="1035"/>
      <c r="DS2" s="1035"/>
      <c r="DT2" s="1035"/>
      <c r="DU2" s="1035"/>
      <c r="DV2" s="1035"/>
      <c r="DW2" s="1035"/>
      <c r="DX2" s="1035"/>
      <c r="DY2" s="1035"/>
      <c r="DZ2" s="1036"/>
    </row>
    <row r="3" spans="2:152" ht="23.25" customHeight="1">
      <c r="B3" s="1037"/>
      <c r="C3" s="1015"/>
      <c r="D3" s="1015"/>
      <c r="E3" s="1015"/>
      <c r="F3" s="1015"/>
      <c r="G3" s="1015"/>
      <c r="H3" s="1015"/>
      <c r="I3" s="1015"/>
      <c r="J3" s="1015"/>
      <c r="K3" s="1015"/>
      <c r="L3" s="1015"/>
      <c r="M3" s="1015"/>
      <c r="N3" s="1015"/>
      <c r="O3" s="1015"/>
      <c r="P3" s="1015"/>
      <c r="Q3" s="1015"/>
      <c r="R3" s="1015"/>
      <c r="S3" s="1015"/>
      <c r="T3" s="1015"/>
      <c r="U3" s="1015"/>
      <c r="V3" s="1015"/>
      <c r="W3" s="1015"/>
      <c r="X3" s="1015"/>
      <c r="Y3" s="1015"/>
      <c r="Z3" s="1015"/>
      <c r="AA3" s="1015"/>
      <c r="AB3" s="1015"/>
      <c r="AC3" s="1015"/>
      <c r="AD3" s="1015"/>
      <c r="AE3" s="1015"/>
      <c r="AF3" s="1015"/>
      <c r="AG3" s="1015"/>
      <c r="AH3" s="1015"/>
      <c r="AI3" s="1015"/>
      <c r="AJ3" s="1015"/>
      <c r="AK3" s="1015"/>
      <c r="AL3" s="1015"/>
      <c r="AM3" s="1015"/>
      <c r="AN3" s="1015"/>
      <c r="AO3" s="1015"/>
      <c r="AP3" s="1015"/>
      <c r="AQ3" s="1015"/>
      <c r="AR3" s="1015"/>
      <c r="AS3" s="1015"/>
      <c r="AT3" s="1015"/>
      <c r="AU3" s="1015"/>
      <c r="AV3" s="1015"/>
      <c r="AW3" s="1015"/>
      <c r="AX3" s="1015"/>
      <c r="AY3" s="1015"/>
      <c r="AZ3" s="1015"/>
      <c r="BA3" s="1015"/>
      <c r="BB3" s="1015"/>
      <c r="BC3" s="1015"/>
      <c r="BD3" s="1015"/>
      <c r="BE3" s="1015"/>
      <c r="BF3" s="1015"/>
      <c r="BG3" s="1015"/>
      <c r="BH3" s="1015"/>
      <c r="BI3" s="1014"/>
      <c r="BJ3" s="1014"/>
      <c r="BK3" s="1014"/>
      <c r="BL3" s="1014"/>
      <c r="BM3" s="1014"/>
      <c r="BN3" s="1014"/>
      <c r="BO3" s="1014"/>
      <c r="BP3" s="1014"/>
      <c r="BQ3" s="1014"/>
      <c r="BR3" s="1014"/>
      <c r="BS3" s="1014"/>
      <c r="BT3" s="1014"/>
      <c r="BU3" s="1014"/>
      <c r="BV3" s="1014"/>
      <c r="BW3" s="1014"/>
      <c r="BX3" s="1015"/>
      <c r="BY3" s="1015"/>
      <c r="BZ3" s="1015"/>
      <c r="CA3" s="1015"/>
      <c r="CB3" s="1015"/>
      <c r="CC3" s="1015"/>
      <c r="CD3" s="1015"/>
      <c r="CE3" s="1015"/>
      <c r="CF3" s="1015"/>
      <c r="CG3" s="1015"/>
      <c r="CH3" s="1015"/>
      <c r="CI3" s="1015"/>
      <c r="CJ3" s="1015"/>
      <c r="CK3" s="1015"/>
      <c r="CL3" s="1015"/>
      <c r="CM3" s="1015"/>
      <c r="CN3" s="1015"/>
      <c r="CO3" s="1015"/>
      <c r="CP3" s="1015"/>
      <c r="CQ3" s="1015"/>
      <c r="CR3" s="1015"/>
      <c r="CS3" s="1015"/>
      <c r="CT3" s="1015"/>
      <c r="CU3" s="1015"/>
      <c r="CV3" s="1015"/>
      <c r="CW3" s="1015"/>
      <c r="CX3" s="1015"/>
      <c r="CY3" s="1015"/>
      <c r="CZ3" s="1015"/>
      <c r="DA3" s="1015"/>
      <c r="DB3" s="1015"/>
      <c r="DC3" s="1015"/>
      <c r="DD3" s="1015"/>
      <c r="DE3" s="2408" t="str">
        <f>'1 Datos Ubic '!CX3</f>
        <v>ISSFA - 0045</v>
      </c>
      <c r="DF3" s="2409"/>
      <c r="DG3" s="2409"/>
      <c r="DH3" s="2409"/>
      <c r="DI3" s="2409"/>
      <c r="DJ3" s="2409"/>
      <c r="DK3" s="2409"/>
      <c r="DL3" s="2409"/>
      <c r="DM3" s="2409"/>
      <c r="DN3" s="2409"/>
      <c r="DO3" s="2409"/>
      <c r="DP3" s="2409"/>
      <c r="DQ3" s="2409"/>
      <c r="DR3" s="2409"/>
      <c r="DS3" s="2409"/>
      <c r="DT3" s="2409"/>
      <c r="DU3" s="2409"/>
      <c r="DV3" s="2409"/>
      <c r="DW3" s="2409"/>
      <c r="DX3" s="2409"/>
      <c r="DY3" s="2410"/>
      <c r="DZ3" s="1038"/>
    </row>
    <row r="4" spans="2:152" ht="5.25" customHeight="1">
      <c r="B4" s="1037"/>
      <c r="C4" s="1015"/>
      <c r="D4" s="1015"/>
      <c r="E4" s="1015"/>
      <c r="F4" s="1015"/>
      <c r="G4" s="1015"/>
      <c r="H4" s="1015"/>
      <c r="I4" s="1015"/>
      <c r="J4" s="1015"/>
      <c r="K4" s="1015"/>
      <c r="L4" s="1015"/>
      <c r="M4" s="1015"/>
      <c r="N4" s="1015"/>
      <c r="O4" s="1015"/>
      <c r="P4" s="1015"/>
      <c r="Q4" s="1015"/>
      <c r="R4" s="1015"/>
      <c r="S4" s="1015"/>
      <c r="T4" s="1015"/>
      <c r="U4" s="1015"/>
      <c r="V4" s="1015"/>
      <c r="W4" s="1015"/>
      <c r="X4" s="1015"/>
      <c r="Y4" s="1015"/>
      <c r="Z4" s="1015"/>
      <c r="AA4" s="1015"/>
      <c r="AB4" s="1015"/>
      <c r="AC4" s="1015"/>
      <c r="AD4" s="1015"/>
      <c r="AE4" s="1015"/>
      <c r="AF4" s="1015"/>
      <c r="AG4" s="1015"/>
      <c r="AH4" s="1015"/>
      <c r="AI4" s="1015"/>
      <c r="AJ4" s="1015"/>
      <c r="AK4" s="1015"/>
      <c r="AL4" s="1015"/>
      <c r="AM4" s="1015"/>
      <c r="AN4" s="1015"/>
      <c r="AO4" s="1015"/>
      <c r="AP4" s="1015"/>
      <c r="AQ4" s="1015"/>
      <c r="AR4" s="1015"/>
      <c r="AS4" s="1015"/>
      <c r="AT4" s="1015"/>
      <c r="AU4" s="1015"/>
      <c r="AV4" s="1015"/>
      <c r="AW4" s="1015"/>
      <c r="AX4" s="1015"/>
      <c r="AY4" s="1015"/>
      <c r="AZ4" s="1015"/>
      <c r="BA4" s="1015"/>
      <c r="BB4" s="1015"/>
      <c r="BC4" s="1015"/>
      <c r="BD4" s="1015"/>
      <c r="BE4" s="1015"/>
      <c r="BF4" s="1015"/>
      <c r="BG4" s="1015"/>
      <c r="BH4" s="1015"/>
      <c r="BI4" s="1014"/>
      <c r="BJ4" s="1014"/>
      <c r="BK4" s="1014"/>
      <c r="BL4" s="1014"/>
      <c r="BM4" s="1014"/>
      <c r="BN4" s="1014"/>
      <c r="BO4" s="1014"/>
      <c r="BP4" s="1014"/>
      <c r="BQ4" s="1014"/>
      <c r="BR4" s="1014"/>
      <c r="BS4" s="1014"/>
      <c r="BT4" s="1014"/>
      <c r="BU4" s="1014"/>
      <c r="BV4" s="1014"/>
      <c r="BW4" s="1014"/>
      <c r="BX4" s="1015"/>
      <c r="BY4" s="1015"/>
      <c r="BZ4" s="1015"/>
      <c r="CA4" s="1015"/>
      <c r="CB4" s="1015"/>
      <c r="CC4" s="1015"/>
      <c r="CD4" s="1015"/>
      <c r="CE4" s="1015"/>
      <c r="CF4" s="1015"/>
      <c r="CG4" s="1015"/>
      <c r="CH4" s="1015"/>
      <c r="CI4" s="1015"/>
      <c r="CJ4" s="1015"/>
      <c r="CK4" s="1015"/>
      <c r="CL4" s="1015"/>
      <c r="CM4" s="1015"/>
      <c r="CN4" s="1015"/>
      <c r="CO4" s="1015"/>
      <c r="CP4" s="1015"/>
      <c r="CQ4" s="1015"/>
      <c r="CR4" s="1015"/>
      <c r="CS4" s="1015"/>
      <c r="CT4" s="1015"/>
      <c r="CU4" s="1015"/>
      <c r="CV4" s="1015"/>
      <c r="CW4" s="1015"/>
      <c r="CX4" s="1015"/>
      <c r="CY4" s="1015"/>
      <c r="CZ4" s="1015"/>
      <c r="DA4" s="1015"/>
      <c r="DB4" s="1015"/>
      <c r="DC4" s="1015"/>
      <c r="DD4" s="1015"/>
      <c r="DE4" s="1015"/>
      <c r="DF4" s="1015"/>
      <c r="DG4" s="1015"/>
      <c r="DH4" s="1015"/>
      <c r="DI4" s="1015"/>
      <c r="DJ4" s="1015"/>
      <c r="DK4" s="1015"/>
      <c r="DL4" s="1015"/>
      <c r="DM4" s="1015"/>
      <c r="DN4" s="1015"/>
      <c r="DO4" s="1015"/>
      <c r="DP4" s="1015"/>
      <c r="DQ4" s="1015"/>
      <c r="DR4" s="1015"/>
      <c r="DS4" s="1015"/>
      <c r="DT4" s="1015"/>
      <c r="DU4" s="1015"/>
      <c r="DV4" s="1015"/>
      <c r="DW4" s="1015"/>
      <c r="DX4" s="1015"/>
      <c r="DY4" s="1015"/>
      <c r="DZ4" s="1038"/>
    </row>
    <row r="5" spans="2:152" ht="23.25" customHeight="1">
      <c r="B5" s="1039"/>
      <c r="C5" s="2349" t="s">
        <v>322</v>
      </c>
      <c r="D5" s="2350"/>
      <c r="E5" s="2350"/>
      <c r="F5" s="2350"/>
      <c r="G5" s="2350"/>
      <c r="H5" s="2350"/>
      <c r="I5" s="2350"/>
      <c r="J5" s="2350"/>
      <c r="K5" s="2350"/>
      <c r="L5" s="2350"/>
      <c r="M5" s="2350"/>
      <c r="N5" s="2350"/>
      <c r="O5" s="2350"/>
      <c r="P5" s="2350"/>
      <c r="Q5" s="2350"/>
      <c r="R5" s="2350"/>
      <c r="S5" s="2350"/>
      <c r="T5" s="2350"/>
      <c r="U5" s="2350"/>
      <c r="V5" s="2350"/>
      <c r="W5" s="2350"/>
      <c r="X5" s="2350"/>
      <c r="Y5" s="2350"/>
      <c r="Z5" s="2350"/>
      <c r="AA5" s="2350"/>
      <c r="AB5" s="2350"/>
      <c r="AC5" s="2350"/>
      <c r="AD5" s="2350"/>
      <c r="AE5" s="2350"/>
      <c r="AF5" s="2350"/>
      <c r="AG5" s="2350"/>
      <c r="AH5" s="2350"/>
      <c r="AI5" s="2350"/>
      <c r="AJ5" s="2350"/>
      <c r="AK5" s="2350"/>
      <c r="AL5" s="2350"/>
      <c r="AM5" s="2350"/>
      <c r="AN5" s="2350"/>
      <c r="AO5" s="2350"/>
      <c r="AP5" s="2350"/>
      <c r="AQ5" s="2350"/>
      <c r="AR5" s="2350"/>
      <c r="AS5" s="2350"/>
      <c r="AT5" s="2350"/>
      <c r="AU5" s="2350"/>
      <c r="AV5" s="2350"/>
      <c r="AW5" s="2350"/>
      <c r="AX5" s="2350"/>
      <c r="AY5" s="2350"/>
      <c r="AZ5" s="2350"/>
      <c r="BA5" s="2350"/>
      <c r="BB5" s="2350"/>
      <c r="BC5" s="2350"/>
      <c r="BD5" s="2350"/>
      <c r="BE5" s="2350"/>
      <c r="BF5" s="2350"/>
      <c r="BG5" s="2350"/>
      <c r="BH5" s="2350"/>
      <c r="BI5" s="2350"/>
      <c r="BJ5" s="2350"/>
      <c r="BK5" s="2350"/>
      <c r="BL5" s="2350"/>
      <c r="BM5" s="2350"/>
      <c r="BN5" s="2350"/>
      <c r="BO5" s="2350"/>
      <c r="BP5" s="2350"/>
      <c r="BQ5" s="2350"/>
      <c r="BR5" s="2350"/>
      <c r="BS5" s="2350"/>
      <c r="BT5" s="2350"/>
      <c r="BU5" s="2350"/>
      <c r="BV5" s="2350"/>
      <c r="BW5" s="2350"/>
      <c r="BX5" s="2350"/>
      <c r="BY5" s="2350"/>
      <c r="BZ5" s="2350"/>
      <c r="CA5" s="2350"/>
      <c r="CB5" s="2350"/>
      <c r="CC5" s="2350"/>
      <c r="CD5" s="2350"/>
      <c r="CE5" s="2350"/>
      <c r="CF5" s="2350"/>
      <c r="CG5" s="2350"/>
      <c r="CH5" s="2350"/>
      <c r="CI5" s="2350"/>
      <c r="CJ5" s="2350"/>
      <c r="CK5" s="2350"/>
      <c r="CL5" s="2350"/>
      <c r="CM5" s="2350"/>
      <c r="CN5" s="2350"/>
      <c r="CO5" s="2350"/>
      <c r="CP5" s="2350"/>
      <c r="CQ5" s="2350"/>
      <c r="CR5" s="2350"/>
      <c r="CS5" s="2350"/>
      <c r="CT5" s="2350"/>
      <c r="CU5" s="2350"/>
      <c r="CV5" s="2350"/>
      <c r="CW5" s="2350"/>
      <c r="CX5" s="2350"/>
      <c r="CY5" s="2350"/>
      <c r="CZ5" s="2350"/>
      <c r="DA5" s="2350"/>
      <c r="DB5" s="2350"/>
      <c r="DC5" s="2350"/>
      <c r="DD5" s="2350"/>
      <c r="DE5" s="2350"/>
      <c r="DF5" s="2350"/>
      <c r="DG5" s="2350"/>
      <c r="DH5" s="2350"/>
      <c r="DI5" s="2350"/>
      <c r="DJ5" s="2350"/>
      <c r="DK5" s="2350"/>
      <c r="DL5" s="2350"/>
      <c r="DM5" s="2350"/>
      <c r="DN5" s="2350"/>
      <c r="DO5" s="2350"/>
      <c r="DP5" s="2350"/>
      <c r="DQ5" s="2350"/>
      <c r="DR5" s="2350"/>
      <c r="DS5" s="2350"/>
      <c r="DT5" s="2350"/>
      <c r="DU5" s="2350"/>
      <c r="DV5" s="2350"/>
      <c r="DW5" s="2350"/>
      <c r="DX5" s="2350"/>
      <c r="DY5" s="2351"/>
      <c r="DZ5" s="1040"/>
    </row>
    <row r="6" spans="2:152" ht="7.5" customHeight="1">
      <c r="B6" s="1037"/>
      <c r="C6" s="1015"/>
      <c r="D6" s="1015"/>
      <c r="E6" s="1015"/>
      <c r="F6" s="1015"/>
      <c r="G6" s="1015"/>
      <c r="H6" s="1015"/>
      <c r="I6" s="1015"/>
      <c r="J6" s="1015"/>
      <c r="K6" s="1015"/>
      <c r="L6" s="1015"/>
      <c r="M6" s="1015"/>
      <c r="N6" s="1015"/>
      <c r="O6" s="1015"/>
      <c r="P6" s="1015"/>
      <c r="Q6" s="1015"/>
      <c r="R6" s="1015"/>
      <c r="S6" s="1015"/>
      <c r="T6" s="1015"/>
      <c r="U6" s="1015"/>
      <c r="V6" s="1015"/>
      <c r="W6" s="1015"/>
      <c r="X6" s="1015"/>
      <c r="Y6" s="1015"/>
      <c r="Z6" s="1015"/>
      <c r="AA6" s="1015"/>
      <c r="AB6" s="1015"/>
      <c r="AC6" s="1015"/>
      <c r="AD6" s="1015"/>
      <c r="AE6" s="1015"/>
      <c r="AF6" s="1015"/>
      <c r="AG6" s="1015"/>
      <c r="AH6" s="1015"/>
      <c r="AI6" s="1015"/>
      <c r="AJ6" s="1015"/>
      <c r="AK6" s="1015"/>
      <c r="AL6" s="1015"/>
      <c r="AM6" s="1015"/>
      <c r="AN6" s="1015"/>
      <c r="AO6" s="1015"/>
      <c r="AP6" s="1015"/>
      <c r="AQ6" s="1015"/>
      <c r="AR6" s="1015"/>
      <c r="AS6" s="1015"/>
      <c r="AT6" s="1015"/>
      <c r="AU6" s="1015"/>
      <c r="AV6" s="1015"/>
      <c r="AW6" s="1015"/>
      <c r="AX6" s="1015"/>
      <c r="AY6" s="1015"/>
      <c r="AZ6" s="1015"/>
      <c r="BA6" s="1015"/>
      <c r="BB6" s="1015"/>
      <c r="BC6" s="1015"/>
      <c r="BD6" s="1015"/>
      <c r="BE6" s="1015"/>
      <c r="BF6" s="1015"/>
      <c r="BG6" s="1015"/>
      <c r="BH6" s="1015"/>
      <c r="BI6" s="1015"/>
      <c r="BJ6" s="1015"/>
      <c r="BK6" s="1015"/>
      <c r="BL6" s="1015"/>
      <c r="BM6" s="1015"/>
      <c r="BN6" s="1015"/>
      <c r="BO6" s="1015"/>
      <c r="BP6" s="1015"/>
      <c r="BQ6" s="1015"/>
      <c r="BR6" s="1015"/>
      <c r="BS6" s="1015"/>
      <c r="BT6" s="1015"/>
      <c r="BU6" s="1015"/>
      <c r="BV6" s="1015"/>
      <c r="BW6" s="1015"/>
      <c r="BX6" s="1015"/>
      <c r="BY6" s="1015"/>
      <c r="BZ6" s="1015"/>
      <c r="CA6" s="1015"/>
      <c r="CB6" s="1015"/>
      <c r="CC6" s="1015"/>
      <c r="CD6" s="1015"/>
      <c r="CE6" s="1015"/>
      <c r="CF6" s="1015"/>
      <c r="CG6" s="1015"/>
      <c r="CH6" s="1015"/>
      <c r="CI6" s="1015"/>
      <c r="CJ6" s="1015"/>
      <c r="CK6" s="1015"/>
      <c r="CL6" s="1015"/>
      <c r="CM6" s="1015"/>
      <c r="CN6" s="1015"/>
      <c r="CO6" s="1015"/>
      <c r="CP6" s="1015"/>
      <c r="CQ6" s="1015"/>
      <c r="CR6" s="1015"/>
      <c r="CS6" s="1015"/>
      <c r="CT6" s="1015"/>
      <c r="CU6" s="1015"/>
      <c r="CV6" s="1015"/>
      <c r="CW6" s="1015"/>
      <c r="CX6" s="1015"/>
      <c r="CY6" s="1015"/>
      <c r="CZ6" s="1015"/>
      <c r="DA6" s="1015"/>
      <c r="DB6" s="1015"/>
      <c r="DC6" s="1015"/>
      <c r="DD6" s="1015"/>
      <c r="DE6" s="1015"/>
      <c r="DF6" s="1015"/>
      <c r="DG6" s="1015"/>
      <c r="DH6" s="1015"/>
      <c r="DI6" s="1015"/>
      <c r="DJ6" s="1015"/>
      <c r="DK6" s="1015"/>
      <c r="DL6" s="1015"/>
      <c r="DM6" s="1015"/>
      <c r="DN6" s="1015"/>
      <c r="DO6" s="1015"/>
      <c r="DP6" s="1015"/>
      <c r="DQ6" s="1015"/>
      <c r="DR6" s="1015"/>
      <c r="DS6" s="1015"/>
      <c r="DT6" s="1015"/>
      <c r="DU6" s="1015"/>
      <c r="DV6" s="1015"/>
      <c r="DW6" s="1015"/>
      <c r="DX6" s="1015"/>
      <c r="DY6" s="1015"/>
      <c r="DZ6" s="1041"/>
    </row>
    <row r="7" spans="2:152" ht="24.75" customHeight="1">
      <c r="B7" s="1037"/>
      <c r="C7" s="2425" t="s">
        <v>517</v>
      </c>
      <c r="D7" s="2426"/>
      <c r="E7" s="2426"/>
      <c r="F7" s="2426"/>
      <c r="G7" s="2426"/>
      <c r="H7" s="2426"/>
      <c r="I7" s="2426"/>
      <c r="J7" s="2426"/>
      <c r="K7" s="2426"/>
      <c r="L7" s="2426"/>
      <c r="M7" s="2426"/>
      <c r="N7" s="2426"/>
      <c r="O7" s="2426"/>
      <c r="P7" s="2426"/>
      <c r="Q7" s="2426"/>
      <c r="R7" s="2426"/>
      <c r="S7" s="2426"/>
      <c r="T7" s="2426"/>
      <c r="U7" s="2426"/>
      <c r="V7" s="2426"/>
      <c r="W7" s="2426"/>
      <c r="X7" s="2426"/>
      <c r="Y7" s="2426"/>
      <c r="Z7" s="2426"/>
      <c r="AA7" s="2426"/>
      <c r="AB7" s="2426"/>
      <c r="AC7" s="2426"/>
      <c r="AD7" s="2426"/>
      <c r="AE7" s="2426"/>
      <c r="AF7" s="2426"/>
      <c r="AG7" s="2426"/>
      <c r="AH7" s="2426"/>
      <c r="AI7" s="2426"/>
      <c r="AJ7" s="2426"/>
      <c r="AK7" s="2426"/>
      <c r="AL7" s="2426"/>
      <c r="AM7" s="2426"/>
      <c r="AN7" s="2426"/>
      <c r="AO7" s="2426"/>
      <c r="AP7" s="2427"/>
      <c r="AQ7" s="2428" t="s">
        <v>518</v>
      </c>
      <c r="AR7" s="2429"/>
      <c r="AS7" s="2429"/>
      <c r="AT7" s="2429"/>
      <c r="AU7" s="2429"/>
      <c r="AV7" s="2429"/>
      <c r="AW7" s="2429"/>
      <c r="AX7" s="2429"/>
      <c r="AY7" s="2429"/>
      <c r="AZ7" s="2429"/>
      <c r="BA7" s="2429"/>
      <c r="BB7" s="2429"/>
      <c r="BC7" s="2429"/>
      <c r="BD7" s="2429"/>
      <c r="BE7" s="2429"/>
      <c r="BF7" s="2429"/>
      <c r="BG7" s="2429"/>
      <c r="BH7" s="2429"/>
      <c r="BI7" s="2429"/>
      <c r="BJ7" s="2429"/>
      <c r="BK7" s="2429"/>
      <c r="BL7" s="2429"/>
      <c r="BM7" s="2429"/>
      <c r="BN7" s="2429"/>
      <c r="BO7" s="2429"/>
      <c r="BP7" s="2429"/>
      <c r="BQ7" s="2429"/>
      <c r="BR7" s="2429"/>
      <c r="BS7" s="2429"/>
      <c r="BT7" s="2429"/>
      <c r="BU7" s="2429"/>
      <c r="BV7" s="2429"/>
      <c r="BW7" s="2429"/>
      <c r="BX7" s="2429"/>
      <c r="BY7" s="2429"/>
      <c r="BZ7" s="2429"/>
      <c r="CA7" s="2429"/>
      <c r="CB7" s="2429"/>
      <c r="CC7" s="2429"/>
      <c r="CD7" s="2429"/>
      <c r="CE7" s="2429"/>
      <c r="CF7" s="2429"/>
      <c r="CG7" s="2429"/>
      <c r="CH7" s="2429"/>
      <c r="CI7" s="2429"/>
      <c r="CJ7" s="2429"/>
      <c r="CK7" s="2429"/>
      <c r="CL7" s="2429"/>
      <c r="CM7" s="2429"/>
      <c r="CN7" s="2429"/>
      <c r="CO7" s="2429"/>
      <c r="CP7" s="2429"/>
      <c r="CQ7" s="2429"/>
      <c r="CR7" s="2429"/>
      <c r="CS7" s="2429"/>
      <c r="CT7" s="2429"/>
      <c r="CU7" s="2429"/>
      <c r="CV7" s="2429"/>
      <c r="CW7" s="2429"/>
      <c r="CX7" s="2429"/>
      <c r="CY7" s="2429"/>
      <c r="CZ7" s="2429"/>
      <c r="DA7" s="2429"/>
      <c r="DB7" s="2429"/>
      <c r="DC7" s="2429"/>
      <c r="DD7" s="2429"/>
      <c r="DE7" s="2429"/>
      <c r="DF7" s="2429"/>
      <c r="DG7" s="2429"/>
      <c r="DH7" s="2429"/>
      <c r="DI7" s="2429"/>
      <c r="DJ7" s="2429"/>
      <c r="DK7" s="2429"/>
      <c r="DL7" s="2429"/>
      <c r="DM7" s="2429"/>
      <c r="DN7" s="2429"/>
      <c r="DO7" s="2429"/>
      <c r="DP7" s="2429"/>
      <c r="DQ7" s="2429"/>
      <c r="DR7" s="2429"/>
      <c r="DS7" s="2429"/>
      <c r="DT7" s="2429"/>
      <c r="DU7" s="2429"/>
      <c r="DV7" s="2429"/>
      <c r="DW7" s="2429"/>
      <c r="DX7" s="2429"/>
      <c r="DY7" s="2430"/>
      <c r="DZ7" s="1041"/>
    </row>
    <row r="8" spans="2:152" ht="6" customHeight="1">
      <c r="B8" s="1037"/>
      <c r="C8" s="1020"/>
      <c r="D8" s="1020"/>
      <c r="E8" s="1020"/>
      <c r="F8" s="1020"/>
      <c r="G8" s="1020"/>
      <c r="H8" s="1020"/>
      <c r="I8" s="1020"/>
      <c r="J8" s="1020"/>
      <c r="K8" s="1020"/>
      <c r="L8" s="1020"/>
      <c r="M8" s="1020"/>
      <c r="N8" s="1020"/>
      <c r="O8" s="1020"/>
      <c r="P8" s="1020"/>
      <c r="Q8" s="1020"/>
      <c r="R8" s="1020"/>
      <c r="S8" s="1020"/>
      <c r="T8" s="1020"/>
      <c r="U8" s="1020"/>
      <c r="V8" s="1020"/>
      <c r="W8" s="1020"/>
      <c r="X8" s="1020"/>
      <c r="Y8" s="1020"/>
      <c r="Z8" s="1020"/>
      <c r="AA8" s="1020"/>
      <c r="AB8" s="1020"/>
      <c r="AC8" s="1020"/>
      <c r="AD8" s="1020"/>
      <c r="AE8" s="1020"/>
      <c r="AF8" s="1020"/>
      <c r="AG8" s="1020"/>
      <c r="AH8" s="1020"/>
      <c r="AI8" s="1020"/>
      <c r="AJ8" s="1020"/>
      <c r="AK8" s="1020"/>
      <c r="AL8" s="1020"/>
      <c r="AM8" s="1020"/>
      <c r="AN8" s="1020"/>
      <c r="AO8" s="1020"/>
      <c r="AP8" s="1020"/>
      <c r="AQ8" s="1020"/>
      <c r="AR8" s="1020"/>
      <c r="AS8" s="1020"/>
      <c r="AT8" s="1020"/>
      <c r="AU8" s="1020"/>
      <c r="AV8" s="1020"/>
      <c r="AW8" s="1020"/>
      <c r="AX8" s="1020"/>
      <c r="AY8" s="1020"/>
      <c r="AZ8" s="1020"/>
      <c r="BA8" s="1020"/>
      <c r="BB8" s="1020"/>
      <c r="BC8" s="1020"/>
      <c r="BD8" s="1020"/>
      <c r="BE8" s="1020"/>
      <c r="BF8" s="1020"/>
      <c r="BG8" s="1020"/>
      <c r="BH8" s="1020"/>
      <c r="BI8" s="1020"/>
      <c r="BJ8" s="1020"/>
      <c r="BK8" s="1020"/>
      <c r="BL8" s="1020"/>
      <c r="BM8" s="1020"/>
      <c r="BN8" s="1020"/>
      <c r="BO8" s="1020"/>
      <c r="BP8" s="1020"/>
      <c r="BQ8" s="1020"/>
      <c r="BR8" s="1020"/>
      <c r="BS8" s="1020"/>
      <c r="BT8" s="1020"/>
      <c r="BU8" s="1020"/>
      <c r="BV8" s="1020"/>
      <c r="BW8" s="1020"/>
      <c r="BX8" s="1020"/>
      <c r="BY8" s="1020"/>
      <c r="BZ8" s="1020"/>
      <c r="CA8" s="1020"/>
      <c r="CB8" s="1020"/>
      <c r="CC8" s="1020"/>
      <c r="CD8" s="1020"/>
      <c r="CE8" s="1020"/>
      <c r="CF8" s="1020"/>
      <c r="CG8" s="1020"/>
      <c r="CH8" s="1020"/>
      <c r="CI8" s="1020"/>
      <c r="CJ8" s="1020"/>
      <c r="CK8" s="1020"/>
      <c r="CL8" s="1020"/>
      <c r="CM8" s="1020"/>
      <c r="CN8" s="1020"/>
      <c r="CO8" s="1020"/>
      <c r="CP8" s="1020"/>
      <c r="CQ8" s="1020"/>
      <c r="CR8" s="1020"/>
      <c r="CS8" s="1020"/>
      <c r="CT8" s="1020"/>
      <c r="CU8" s="1020"/>
      <c r="CV8" s="1020"/>
      <c r="CW8" s="1020"/>
      <c r="CX8" s="1020"/>
      <c r="CY8" s="1020"/>
      <c r="CZ8" s="1020"/>
      <c r="DA8" s="1020"/>
      <c r="DB8" s="1020"/>
      <c r="DC8" s="1020"/>
      <c r="DD8" s="1020"/>
      <c r="DE8" s="1020"/>
      <c r="DF8" s="1020"/>
      <c r="DG8" s="1020"/>
      <c r="DH8" s="1020"/>
      <c r="DI8" s="1020"/>
      <c r="DJ8" s="1020"/>
      <c r="DK8" s="1020"/>
      <c r="DL8" s="1020"/>
      <c r="DM8" s="1020"/>
      <c r="DN8" s="1020"/>
      <c r="DO8" s="1020"/>
      <c r="DP8" s="1020"/>
      <c r="DQ8" s="1020"/>
      <c r="DR8" s="1020"/>
      <c r="DS8" s="1020"/>
      <c r="DT8" s="1020"/>
      <c r="DU8" s="1020"/>
      <c r="DV8" s="1020"/>
      <c r="DW8" s="1020"/>
      <c r="DX8" s="1020"/>
      <c r="DY8" s="1020"/>
      <c r="DZ8" s="1041"/>
    </row>
    <row r="9" spans="2:152" ht="25.5" customHeight="1">
      <c r="B9" s="1037"/>
      <c r="C9" s="2431" t="s">
        <v>329</v>
      </c>
      <c r="D9" s="2432"/>
      <c r="E9" s="2432"/>
      <c r="F9" s="2432"/>
      <c r="G9" s="2432"/>
      <c r="H9" s="2432"/>
      <c r="I9" s="2432"/>
      <c r="J9" s="2432"/>
      <c r="K9" s="2432"/>
      <c r="L9" s="2432"/>
      <c r="M9" s="2432"/>
      <c r="N9" s="2432"/>
      <c r="O9" s="2432"/>
      <c r="P9" s="2432"/>
      <c r="Q9" s="2432"/>
      <c r="R9" s="2432"/>
      <c r="S9" s="2432"/>
      <c r="T9" s="2432"/>
      <c r="U9" s="2432"/>
      <c r="V9" s="2432"/>
      <c r="W9" s="2432"/>
      <c r="X9" s="2432"/>
      <c r="Y9" s="2432"/>
      <c r="Z9" s="2432"/>
      <c r="AA9" s="2432"/>
      <c r="AB9" s="2433"/>
      <c r="AC9" s="2433"/>
      <c r="AD9" s="2433"/>
      <c r="AE9" s="2433"/>
      <c r="AF9" s="2433"/>
      <c r="AG9" s="2433"/>
      <c r="AH9" s="2433"/>
      <c r="AI9" s="2433"/>
      <c r="AJ9" s="2433"/>
      <c r="AK9" s="2433"/>
      <c r="AL9" s="2433"/>
      <c r="AM9" s="2433"/>
      <c r="AN9" s="2433"/>
      <c r="AO9" s="2433"/>
      <c r="AP9" s="2433"/>
      <c r="AQ9" s="2433"/>
      <c r="AR9" s="2433"/>
      <c r="AS9" s="2433"/>
      <c r="AT9" s="2433"/>
      <c r="AU9" s="2433"/>
      <c r="AV9" s="2433"/>
      <c r="AW9" s="2433"/>
      <c r="AX9" s="2433"/>
      <c r="AY9" s="2433"/>
      <c r="AZ9" s="2433"/>
      <c r="BA9" s="2433"/>
      <c r="BB9" s="2433"/>
      <c r="BC9" s="2433"/>
      <c r="BD9" s="2433"/>
      <c r="BE9" s="2433"/>
      <c r="BF9" s="2433"/>
      <c r="BG9" s="2433"/>
      <c r="BH9" s="2433"/>
      <c r="BI9" s="2433"/>
      <c r="BJ9" s="2433"/>
      <c r="BK9" s="2433"/>
      <c r="BL9" s="2433"/>
      <c r="BM9" s="2433"/>
      <c r="BN9" s="2433"/>
      <c r="BO9" s="2433"/>
      <c r="BP9" s="2433"/>
      <c r="BQ9" s="2433"/>
      <c r="BR9" s="2433"/>
      <c r="BS9" s="2433"/>
      <c r="BT9" s="2433"/>
      <c r="BU9" s="2433"/>
      <c r="BV9" s="2433"/>
      <c r="BW9" s="2433"/>
      <c r="BX9" s="2433"/>
      <c r="BY9" s="2433"/>
      <c r="BZ9" s="2433"/>
      <c r="CA9" s="2433"/>
      <c r="CB9" s="2433"/>
      <c r="CC9" s="2433"/>
      <c r="CD9" s="2433"/>
      <c r="CE9" s="2433"/>
      <c r="CF9" s="2433"/>
      <c r="CG9" s="2433"/>
      <c r="CH9" s="2433"/>
      <c r="CI9" s="2433"/>
      <c r="CJ9" s="2433"/>
      <c r="CK9" s="2433"/>
      <c r="CL9" s="2433"/>
      <c r="CM9" s="2433"/>
      <c r="CN9" s="2433"/>
      <c r="CO9" s="2433"/>
      <c r="CP9" s="2433"/>
      <c r="CQ9" s="2433"/>
      <c r="CR9" s="2433"/>
      <c r="CS9" s="2433"/>
      <c r="CT9" s="2433"/>
      <c r="CU9" s="2433"/>
      <c r="CV9" s="2433"/>
      <c r="CW9" s="2433"/>
      <c r="CX9" s="2433"/>
      <c r="CY9" s="2433"/>
      <c r="CZ9" s="2433"/>
      <c r="DA9" s="2433"/>
      <c r="DB9" s="2433"/>
      <c r="DC9" s="2433"/>
      <c r="DD9" s="2433"/>
      <c r="DE9" s="2433"/>
      <c r="DF9" s="2433"/>
      <c r="DG9" s="2433"/>
      <c r="DH9" s="2433"/>
      <c r="DI9" s="2433"/>
      <c r="DJ9" s="2433"/>
      <c r="DK9" s="2433"/>
      <c r="DL9" s="2433"/>
      <c r="DM9" s="2433"/>
      <c r="DN9" s="2433"/>
      <c r="DO9" s="2433"/>
      <c r="DP9" s="2433"/>
      <c r="DQ9" s="2433"/>
      <c r="DR9" s="2433"/>
      <c r="DS9" s="2433"/>
      <c r="DT9" s="2433"/>
      <c r="DU9" s="2433"/>
      <c r="DV9" s="2433"/>
      <c r="DW9" s="2433"/>
      <c r="DX9" s="2433"/>
      <c r="DY9" s="2433"/>
      <c r="DZ9" s="1041"/>
    </row>
    <row r="10" spans="2:152" ht="13.5" customHeight="1">
      <c r="B10" s="1037"/>
      <c r="C10" s="1015"/>
      <c r="D10" s="1015"/>
      <c r="E10" s="1015"/>
      <c r="F10" s="1015"/>
      <c r="G10" s="1015"/>
      <c r="H10" s="1015"/>
      <c r="I10" s="1015"/>
      <c r="J10" s="1015"/>
      <c r="K10" s="1015"/>
      <c r="L10" s="1015"/>
      <c r="M10" s="1015"/>
      <c r="N10" s="1015"/>
      <c r="O10" s="1015"/>
      <c r="P10" s="1015"/>
      <c r="Q10" s="1015"/>
      <c r="R10" s="1015"/>
      <c r="S10" s="1015"/>
      <c r="T10" s="1015"/>
      <c r="U10" s="1015"/>
      <c r="V10" s="1015"/>
      <c r="W10" s="1015"/>
      <c r="X10" s="1015"/>
      <c r="Y10" s="1015"/>
      <c r="Z10" s="1015"/>
      <c r="AA10" s="1015"/>
      <c r="AB10" s="1015"/>
      <c r="AC10" s="1015"/>
      <c r="AD10" s="1015"/>
      <c r="AE10" s="1015"/>
      <c r="AF10" s="1015"/>
      <c r="AG10" s="1015"/>
      <c r="AH10" s="1015"/>
      <c r="AI10" s="1015"/>
      <c r="AJ10" s="1015"/>
      <c r="AK10" s="1015"/>
      <c r="AL10" s="1015"/>
      <c r="AM10" s="1015"/>
      <c r="AN10" s="1015"/>
      <c r="AO10" s="1015"/>
      <c r="AP10" s="1015"/>
      <c r="AQ10" s="1015"/>
      <c r="AR10" s="1015"/>
      <c r="AS10" s="1015"/>
      <c r="AT10" s="1015"/>
      <c r="AU10" s="1015"/>
      <c r="AV10" s="1015"/>
      <c r="AW10" s="1015"/>
      <c r="AX10" s="1015"/>
      <c r="AY10" s="1015"/>
      <c r="AZ10" s="1015"/>
      <c r="BA10" s="1015"/>
      <c r="BB10" s="1015"/>
      <c r="BC10" s="1015"/>
      <c r="BD10" s="1015"/>
      <c r="BE10" s="1015"/>
      <c r="BF10" s="1015"/>
      <c r="BG10" s="1015"/>
      <c r="BH10" s="1015"/>
      <c r="BI10" s="1015"/>
      <c r="BJ10" s="1015"/>
      <c r="BK10" s="1015"/>
      <c r="BL10" s="1015"/>
      <c r="BM10" s="1015"/>
      <c r="BN10" s="1015"/>
      <c r="BO10" s="1015"/>
      <c r="BP10" s="1015"/>
      <c r="BQ10" s="1015"/>
      <c r="BR10" s="1015"/>
      <c r="BS10" s="1015"/>
      <c r="BT10" s="1015"/>
      <c r="BU10" s="1015"/>
      <c r="BV10" s="1015"/>
      <c r="BW10" s="1015"/>
      <c r="BX10" s="1015"/>
      <c r="BY10" s="1015"/>
      <c r="BZ10" s="1015"/>
      <c r="CA10" s="1015"/>
      <c r="CB10" s="1015"/>
      <c r="CC10" s="1015"/>
      <c r="CD10" s="1015"/>
      <c r="CE10" s="1015"/>
      <c r="CF10" s="1015"/>
      <c r="CG10" s="1015"/>
      <c r="CH10" s="1015"/>
      <c r="CI10" s="1015"/>
      <c r="CJ10" s="1015"/>
      <c r="CK10" s="1015"/>
      <c r="CL10" s="1015"/>
      <c r="CM10" s="1015"/>
      <c r="CN10" s="1015"/>
      <c r="CO10" s="1015"/>
      <c r="CP10" s="1015"/>
      <c r="CQ10" s="1015"/>
      <c r="CR10" s="1015"/>
      <c r="CS10" s="1015"/>
      <c r="CT10" s="1015"/>
      <c r="CU10" s="1015"/>
      <c r="CV10" s="1015"/>
      <c r="CW10" s="1015"/>
      <c r="CX10" s="1015"/>
      <c r="CY10" s="1015"/>
      <c r="CZ10" s="1015"/>
      <c r="DA10" s="1015"/>
      <c r="DB10" s="1015"/>
      <c r="DC10" s="1015"/>
      <c r="DD10" s="1015"/>
      <c r="DE10" s="1015"/>
      <c r="DF10" s="1015"/>
      <c r="DG10" s="1015"/>
      <c r="DH10" s="1015"/>
      <c r="DI10" s="1015"/>
      <c r="DJ10" s="1015"/>
      <c r="DK10" s="1015"/>
      <c r="DL10" s="1015"/>
      <c r="DM10" s="1015"/>
      <c r="DN10" s="1015"/>
      <c r="DO10" s="1015"/>
      <c r="DP10" s="1015"/>
      <c r="DQ10" s="1015"/>
      <c r="DR10" s="1015"/>
      <c r="DS10" s="1015"/>
      <c r="DT10" s="1015"/>
      <c r="DU10" s="1015"/>
      <c r="DV10" s="1015"/>
      <c r="DW10" s="1015"/>
      <c r="DX10" s="1015"/>
      <c r="DY10" s="1015"/>
      <c r="DZ10" s="1041"/>
    </row>
    <row r="11" spans="2:152" s="1030" customFormat="1" ht="9" customHeight="1">
      <c r="B11" s="1042"/>
      <c r="C11" s="2352"/>
      <c r="D11" s="2352"/>
      <c r="E11" s="2352"/>
      <c r="F11" s="2352"/>
      <c r="G11" s="2352"/>
      <c r="H11" s="2352"/>
      <c r="I11" s="2352"/>
      <c r="J11" s="2352"/>
      <c r="K11" s="2352"/>
      <c r="L11" s="2352"/>
      <c r="M11" s="2352"/>
      <c r="N11" s="2352"/>
      <c r="O11" s="2352"/>
      <c r="P11" s="2352"/>
      <c r="Q11" s="2352"/>
      <c r="R11" s="2352"/>
      <c r="S11" s="2352"/>
      <c r="T11" s="2352"/>
      <c r="U11" s="2352"/>
      <c r="V11" s="2352"/>
      <c r="W11" s="2352"/>
      <c r="X11" s="2352"/>
      <c r="Y11" s="2352"/>
      <c r="Z11" s="2352"/>
      <c r="AA11" s="2352"/>
      <c r="AB11" s="2352"/>
      <c r="AC11" s="2352"/>
      <c r="AD11" s="2352"/>
      <c r="AE11" s="2352"/>
      <c r="AF11" s="2352"/>
      <c r="AG11" s="2352"/>
      <c r="AH11" s="2352"/>
      <c r="AI11" s="2352"/>
      <c r="AJ11" s="2352"/>
      <c r="AK11" s="2352"/>
      <c r="AL11" s="2352"/>
      <c r="AM11" s="2352"/>
      <c r="AN11" s="2352"/>
      <c r="AO11" s="2352"/>
      <c r="AP11" s="2352"/>
      <c r="AQ11" s="2352"/>
      <c r="AR11" s="2352"/>
      <c r="AS11" s="2352"/>
      <c r="AT11" s="2352"/>
      <c r="AU11" s="2352"/>
      <c r="AV11" s="2352"/>
      <c r="AW11" s="2352"/>
      <c r="AX11" s="2352"/>
      <c r="AY11" s="2352"/>
      <c r="AZ11" s="2352"/>
      <c r="BA11" s="2352"/>
      <c r="BB11" s="2352"/>
      <c r="BC11" s="2352"/>
      <c r="BD11" s="2352"/>
      <c r="BE11" s="2352"/>
      <c r="BF11" s="2352"/>
      <c r="BG11" s="2352"/>
      <c r="BH11" s="2352"/>
      <c r="BI11" s="2352"/>
      <c r="BJ11" s="2352"/>
      <c r="BK11" s="2352"/>
      <c r="BL11" s="2352"/>
      <c r="BM11" s="2352"/>
      <c r="BN11" s="2352"/>
      <c r="BO11" s="2352"/>
      <c r="BP11" s="2352"/>
      <c r="BQ11" s="2352"/>
      <c r="BR11" s="2352"/>
      <c r="BS11" s="2352"/>
      <c r="BT11" s="2352"/>
      <c r="BU11" s="2352"/>
      <c r="BV11" s="2352"/>
      <c r="BW11" s="2352"/>
      <c r="BX11" s="2352"/>
      <c r="BY11" s="2352"/>
      <c r="BZ11" s="2352"/>
      <c r="CA11" s="2352"/>
      <c r="CB11" s="2352"/>
      <c r="CC11" s="2352"/>
      <c r="CD11" s="2352"/>
      <c r="CE11" s="2352"/>
      <c r="CF11" s="2352"/>
      <c r="CG11" s="2352"/>
      <c r="CH11" s="2352"/>
      <c r="CI11" s="2352"/>
      <c r="CJ11" s="2352"/>
      <c r="CK11" s="2352"/>
      <c r="CL11" s="2352"/>
      <c r="CM11" s="2352"/>
      <c r="CN11" s="2352"/>
      <c r="CO11" s="2352"/>
      <c r="CP11" s="2352"/>
      <c r="CQ11" s="2352"/>
      <c r="CR11" s="2352"/>
      <c r="CS11" s="2352"/>
      <c r="CT11" s="2352"/>
      <c r="CU11" s="2352"/>
      <c r="CV11" s="2352"/>
      <c r="CW11" s="2352"/>
      <c r="CX11" s="2352"/>
      <c r="CY11" s="2352"/>
      <c r="CZ11" s="2352"/>
      <c r="DA11" s="2352"/>
      <c r="DB11" s="2352"/>
      <c r="DC11" s="2352"/>
      <c r="DD11" s="2352"/>
      <c r="DE11" s="2352"/>
      <c r="DF11" s="2352"/>
      <c r="DG11" s="2352"/>
      <c r="DH11" s="2352"/>
      <c r="DI11" s="2352"/>
      <c r="DJ11" s="2352"/>
      <c r="DK11" s="2352"/>
      <c r="DL11" s="2352"/>
      <c r="DM11" s="2352"/>
      <c r="DN11" s="2352"/>
      <c r="DO11" s="2352"/>
      <c r="DP11" s="2352"/>
      <c r="DQ11" s="2352"/>
      <c r="DR11" s="2352"/>
      <c r="DS11" s="2352"/>
      <c r="DT11" s="2352"/>
      <c r="DU11" s="2352"/>
      <c r="DV11" s="2352"/>
      <c r="DW11" s="2352"/>
      <c r="DX11" s="2352"/>
      <c r="DY11" s="2352"/>
      <c r="DZ11" s="1043"/>
    </row>
    <row r="12" spans="2:152" s="1031" customFormat="1" ht="6.75" customHeight="1">
      <c r="B12" s="1037"/>
      <c r="C12" s="1015"/>
      <c r="D12" s="1015"/>
      <c r="E12" s="1015"/>
      <c r="F12" s="1015"/>
      <c r="G12" s="1015"/>
      <c r="H12" s="1015"/>
      <c r="I12" s="1015"/>
      <c r="J12" s="1015"/>
      <c r="K12" s="1015"/>
      <c r="L12" s="1015"/>
      <c r="M12" s="1015"/>
      <c r="N12" s="1015"/>
      <c r="O12" s="1015"/>
      <c r="P12" s="1015"/>
      <c r="Q12" s="1015"/>
      <c r="R12" s="1015"/>
      <c r="S12" s="1015"/>
      <c r="T12" s="1015"/>
      <c r="U12" s="1015"/>
      <c r="V12" s="1015"/>
      <c r="W12" s="1015"/>
      <c r="X12" s="1015"/>
      <c r="Y12" s="1015"/>
      <c r="Z12" s="1015"/>
      <c r="AA12" s="1015"/>
      <c r="AB12" s="1015"/>
      <c r="AC12" s="1015"/>
      <c r="AD12" s="1015"/>
      <c r="AE12" s="1015"/>
      <c r="AF12" s="1015"/>
      <c r="AG12" s="1015"/>
      <c r="AH12" s="1015"/>
      <c r="AI12" s="1015"/>
      <c r="AJ12" s="1015"/>
      <c r="AK12" s="1015"/>
      <c r="AL12" s="1015"/>
      <c r="AM12" s="1015"/>
      <c r="AN12" s="1015"/>
      <c r="AO12" s="1015"/>
      <c r="AP12" s="1015"/>
      <c r="AQ12" s="1015"/>
      <c r="AR12" s="1015"/>
      <c r="AS12" s="1015"/>
      <c r="AT12" s="1015"/>
      <c r="AU12" s="1015"/>
      <c r="AV12" s="1015"/>
      <c r="AW12" s="1015"/>
      <c r="AX12" s="1015"/>
      <c r="AY12" s="1015"/>
      <c r="AZ12" s="1015"/>
      <c r="BA12" s="1015"/>
      <c r="BB12" s="1015"/>
      <c r="BC12" s="1015"/>
      <c r="BD12" s="1015"/>
      <c r="BE12" s="1015"/>
      <c r="BF12" s="1015"/>
      <c r="BG12" s="1015"/>
      <c r="BH12" s="1015"/>
      <c r="BI12" s="1015"/>
      <c r="BJ12" s="1015"/>
      <c r="BK12" s="1015"/>
      <c r="BL12" s="1015"/>
      <c r="BM12" s="1015"/>
      <c r="BN12" s="1015"/>
      <c r="BO12" s="1015"/>
      <c r="BP12" s="1015"/>
      <c r="BQ12" s="1015"/>
      <c r="BR12" s="1015"/>
      <c r="BS12" s="1015"/>
      <c r="BT12" s="1015"/>
      <c r="BU12" s="1015"/>
      <c r="BV12" s="1015"/>
      <c r="BW12" s="1015"/>
      <c r="BX12" s="1015"/>
      <c r="BY12" s="1015"/>
      <c r="BZ12" s="1015"/>
      <c r="CA12" s="1015"/>
      <c r="CB12" s="1015"/>
      <c r="CC12" s="1015"/>
      <c r="CD12" s="1015"/>
      <c r="CE12" s="1015"/>
      <c r="CF12" s="1015"/>
      <c r="CG12" s="1015"/>
      <c r="CH12" s="1015"/>
      <c r="CI12" s="1015"/>
      <c r="CJ12" s="1014"/>
      <c r="CK12" s="1014"/>
      <c r="CL12" s="1014"/>
      <c r="CM12" s="1014"/>
      <c r="CN12" s="1014"/>
      <c r="CO12" s="1015"/>
      <c r="CP12" s="1015"/>
      <c r="CQ12" s="1013"/>
      <c r="CR12" s="1013"/>
      <c r="CS12" s="1013"/>
      <c r="CT12" s="1013"/>
      <c r="CU12" s="1013"/>
      <c r="CV12" s="1013"/>
      <c r="CW12" s="1013"/>
      <c r="CX12" s="1013"/>
      <c r="CY12" s="1013"/>
      <c r="CZ12" s="1013"/>
      <c r="DA12" s="1013"/>
      <c r="DB12" s="1013"/>
      <c r="DC12" s="1013"/>
      <c r="DD12" s="1013"/>
      <c r="DE12" s="1013"/>
      <c r="DF12" s="1013"/>
      <c r="DG12" s="1013"/>
      <c r="DH12" s="1013"/>
      <c r="DI12" s="1013"/>
      <c r="DJ12" s="1013"/>
      <c r="DK12" s="1013"/>
      <c r="DL12" s="1013"/>
      <c r="DM12" s="1013"/>
      <c r="DN12" s="1013"/>
      <c r="DO12" s="1013"/>
      <c r="DP12" s="1013"/>
      <c r="DQ12" s="1013"/>
      <c r="DR12" s="1013"/>
      <c r="DS12" s="1013"/>
      <c r="DT12" s="1013"/>
      <c r="DU12" s="1013"/>
      <c r="DV12" s="1013"/>
      <c r="DW12" s="1013"/>
      <c r="DX12" s="1013"/>
      <c r="DY12" s="1015"/>
      <c r="DZ12" s="1041"/>
      <c r="EV12" s="1032"/>
    </row>
    <row r="13" spans="2:152" ht="23.25" customHeight="1">
      <c r="B13" s="1039"/>
      <c r="C13" s="1028" t="s">
        <v>854</v>
      </c>
      <c r="D13" s="1026"/>
      <c r="E13" s="1026"/>
      <c r="F13" s="1026"/>
      <c r="G13" s="1026"/>
      <c r="H13" s="1026"/>
      <c r="I13" s="1026"/>
      <c r="J13" s="1026"/>
      <c r="K13" s="1026"/>
      <c r="L13" s="1026"/>
      <c r="M13" s="1026"/>
      <c r="N13" s="1026"/>
      <c r="O13" s="1026"/>
      <c r="P13" s="1026"/>
      <c r="Q13" s="1026"/>
      <c r="R13" s="1027"/>
      <c r="S13" s="1027"/>
      <c r="T13" s="1027"/>
      <c r="U13" s="1027"/>
      <c r="V13" s="1027"/>
      <c r="W13" s="1027"/>
      <c r="X13" s="1027"/>
      <c r="Y13" s="1027"/>
      <c r="Z13" s="1027"/>
      <c r="AA13" s="1027"/>
      <c r="AB13" s="1027"/>
      <c r="AC13" s="1027"/>
      <c r="AD13" s="1027"/>
      <c r="AE13" s="1027"/>
      <c r="AF13" s="1027"/>
      <c r="AG13" s="1027"/>
      <c r="AH13" s="1027"/>
      <c r="AI13" s="1027"/>
      <c r="AJ13" s="1027"/>
      <c r="AK13" s="1027"/>
      <c r="AL13" s="1027"/>
      <c r="AM13" s="1027"/>
      <c r="AN13" s="1027"/>
      <c r="AO13" s="1027"/>
      <c r="AP13" s="1027"/>
      <c r="AQ13" s="1027"/>
      <c r="AR13" s="1027"/>
      <c r="AS13" s="1027"/>
      <c r="AT13" s="1027"/>
      <c r="AU13" s="1027"/>
      <c r="AV13" s="1027"/>
      <c r="AW13" s="1027"/>
      <c r="AX13" s="1027"/>
      <c r="AY13" s="1027"/>
      <c r="AZ13" s="1027"/>
      <c r="BA13" s="1027"/>
      <c r="BB13" s="1027"/>
      <c r="BC13" s="1027"/>
      <c r="BD13" s="1027"/>
      <c r="BE13" s="1027"/>
      <c r="BF13" s="1027"/>
      <c r="BG13" s="1027"/>
      <c r="BH13" s="1027"/>
      <c r="BI13" s="1027"/>
      <c r="BJ13" s="1027"/>
      <c r="BK13" s="1027"/>
      <c r="BL13" s="1027"/>
      <c r="BM13" s="1027"/>
      <c r="BN13" s="1027"/>
      <c r="BO13" s="1027"/>
      <c r="BP13" s="1027"/>
      <c r="BQ13" s="1027"/>
      <c r="BR13" s="1027"/>
      <c r="BS13" s="1027"/>
      <c r="BT13" s="1027"/>
      <c r="BU13" s="1027"/>
      <c r="BV13" s="1027"/>
      <c r="BW13" s="1027"/>
      <c r="BX13" s="1027"/>
      <c r="BY13" s="1027"/>
      <c r="BZ13" s="1027"/>
      <c r="CA13" s="1027"/>
      <c r="CB13" s="1027"/>
      <c r="CC13" s="1027"/>
      <c r="CD13" s="1027"/>
      <c r="CE13" s="1027"/>
      <c r="CF13" s="1027"/>
      <c r="CG13" s="1027"/>
      <c r="CH13" s="1027"/>
      <c r="CI13" s="1027"/>
      <c r="CJ13" s="1027"/>
      <c r="CK13" s="1027"/>
      <c r="CL13" s="1027"/>
      <c r="CM13" s="1027"/>
      <c r="CN13" s="1027"/>
      <c r="CO13" s="1027"/>
      <c r="CP13" s="1027"/>
      <c r="CQ13" s="1027"/>
      <c r="CR13" s="1027"/>
      <c r="CS13" s="1027"/>
      <c r="CT13" s="1027"/>
      <c r="CU13" s="1027"/>
      <c r="CV13" s="1027"/>
      <c r="CW13" s="1027"/>
      <c r="CX13" s="1027"/>
      <c r="CY13" s="1027"/>
      <c r="CZ13" s="1027"/>
      <c r="DA13" s="1027"/>
      <c r="DB13" s="1027"/>
      <c r="DC13" s="1027"/>
      <c r="DD13" s="1027"/>
      <c r="DE13" s="1027"/>
      <c r="DF13" s="1027"/>
      <c r="DG13" s="1027"/>
      <c r="DH13" s="1027"/>
      <c r="DI13" s="1027"/>
      <c r="DJ13" s="1027"/>
      <c r="DK13" s="1027"/>
      <c r="DL13" s="1027"/>
      <c r="DM13" s="1027"/>
      <c r="DN13" s="1027"/>
      <c r="DO13" s="1027"/>
      <c r="DP13" s="1027"/>
      <c r="DQ13" s="1027"/>
      <c r="DR13" s="1027"/>
      <c r="DS13" s="1027"/>
      <c r="DT13" s="1027"/>
      <c r="DU13" s="1027"/>
      <c r="DV13" s="1027"/>
      <c r="DW13" s="1027"/>
      <c r="DX13" s="1027"/>
      <c r="DY13" s="1027"/>
      <c r="DZ13" s="1044"/>
    </row>
    <row r="14" spans="2:152" s="1031" customFormat="1" ht="4.1500000000000004" customHeight="1">
      <c r="B14" s="1037"/>
      <c r="C14" s="1015"/>
      <c r="D14" s="1015"/>
      <c r="E14" s="1015"/>
      <c r="F14" s="1015"/>
      <c r="G14" s="1015"/>
      <c r="H14" s="1015"/>
      <c r="I14" s="1015"/>
      <c r="J14" s="1015"/>
      <c r="K14" s="1015"/>
      <c r="L14" s="1015"/>
      <c r="M14" s="1015"/>
      <c r="N14" s="1015"/>
      <c r="O14" s="1015"/>
      <c r="P14" s="1015"/>
      <c r="Q14" s="1015"/>
      <c r="R14" s="1015"/>
      <c r="S14" s="1015"/>
      <c r="T14" s="1015"/>
      <c r="U14" s="1015"/>
      <c r="V14" s="1015"/>
      <c r="W14" s="1015"/>
      <c r="X14" s="1015"/>
      <c r="Y14" s="1015"/>
      <c r="Z14" s="1015"/>
      <c r="AA14" s="1015"/>
      <c r="AB14" s="1015"/>
      <c r="AC14" s="1015"/>
      <c r="AD14" s="1015"/>
      <c r="AE14" s="1015"/>
      <c r="AF14" s="1015"/>
      <c r="AG14" s="1015"/>
      <c r="AH14" s="1015"/>
      <c r="AI14" s="1015"/>
      <c r="AJ14" s="1015"/>
      <c r="AK14" s="1015"/>
      <c r="AL14" s="1015"/>
      <c r="AM14" s="1015"/>
      <c r="AN14" s="1015"/>
      <c r="AO14" s="1015"/>
      <c r="AP14" s="1015"/>
      <c r="AQ14" s="1015"/>
      <c r="AR14" s="1015"/>
      <c r="AS14" s="1015"/>
      <c r="AT14" s="1015"/>
      <c r="AU14" s="1015"/>
      <c r="AV14" s="1015"/>
      <c r="AW14" s="1015"/>
      <c r="AX14" s="1015"/>
      <c r="AY14" s="1015"/>
      <c r="AZ14" s="1015"/>
      <c r="BA14" s="1015"/>
      <c r="BB14" s="1015"/>
      <c r="BC14" s="1015"/>
      <c r="BD14" s="1015"/>
      <c r="BE14" s="1015"/>
      <c r="BF14" s="1015"/>
      <c r="BG14" s="1015"/>
      <c r="BH14" s="1015"/>
      <c r="BI14" s="1015"/>
      <c r="BJ14" s="1015"/>
      <c r="BK14" s="1015"/>
      <c r="BL14" s="1015"/>
      <c r="BM14" s="1015"/>
      <c r="BN14" s="1015"/>
      <c r="BO14" s="1015"/>
      <c r="BP14" s="1015"/>
      <c r="BQ14" s="1015"/>
      <c r="BR14" s="1015"/>
      <c r="BS14" s="1015"/>
      <c r="BT14" s="1015"/>
      <c r="BU14" s="1015"/>
      <c r="BV14" s="1015"/>
      <c r="BW14" s="1015"/>
      <c r="BX14" s="1015"/>
      <c r="BY14" s="1015"/>
      <c r="BZ14" s="1015"/>
      <c r="CA14" s="1015"/>
      <c r="CB14" s="1015"/>
      <c r="CC14" s="1015"/>
      <c r="CD14" s="1015"/>
      <c r="CE14" s="1015"/>
      <c r="CF14" s="1015"/>
      <c r="CG14" s="1015"/>
      <c r="CH14" s="1015"/>
      <c r="CI14" s="1015"/>
      <c r="CJ14" s="1015"/>
      <c r="CK14" s="1015"/>
      <c r="CL14" s="1015"/>
      <c r="CM14" s="1015"/>
      <c r="CN14" s="1015"/>
      <c r="CO14" s="1015"/>
      <c r="CP14" s="1015"/>
      <c r="CQ14" s="1015"/>
      <c r="CR14" s="1015"/>
      <c r="CS14" s="1015"/>
      <c r="CT14" s="1015"/>
      <c r="CU14" s="1015"/>
      <c r="CV14" s="1015"/>
      <c r="CW14" s="1015"/>
      <c r="CX14" s="1015"/>
      <c r="CY14" s="1015"/>
      <c r="CZ14" s="1015"/>
      <c r="DA14" s="1015"/>
      <c r="DB14" s="1015"/>
      <c r="DC14" s="1015"/>
      <c r="DD14" s="1015"/>
      <c r="DE14" s="1015"/>
      <c r="DF14" s="1015"/>
      <c r="DG14" s="1015"/>
      <c r="DH14" s="1015"/>
      <c r="DI14" s="1015"/>
      <c r="DJ14" s="1015"/>
      <c r="DK14" s="1015"/>
      <c r="DL14" s="1015"/>
      <c r="DM14" s="1015"/>
      <c r="DN14" s="1015"/>
      <c r="DO14" s="1015"/>
      <c r="DP14" s="1015"/>
      <c r="DQ14" s="1015"/>
      <c r="DR14" s="1015"/>
      <c r="DS14" s="1015"/>
      <c r="DT14" s="1015"/>
      <c r="DU14" s="1015"/>
      <c r="DV14" s="1015"/>
      <c r="DW14" s="1015"/>
      <c r="DX14" s="1015"/>
      <c r="DY14" s="1015"/>
      <c r="DZ14" s="1041"/>
    </row>
    <row r="15" spans="2:152" s="1159" customFormat="1" ht="12" customHeight="1">
      <c r="B15" s="1156"/>
      <c r="C15" s="1157"/>
      <c r="D15" s="1157"/>
      <c r="E15" s="1157"/>
      <c r="F15" s="1157"/>
      <c r="G15" s="1157"/>
      <c r="H15" s="1157"/>
      <c r="I15" s="1157"/>
      <c r="J15" s="1157"/>
      <c r="K15" s="1157"/>
      <c r="L15" s="1157"/>
      <c r="M15" s="1157"/>
      <c r="N15" s="1157"/>
      <c r="O15" s="1157"/>
      <c r="P15" s="1157"/>
      <c r="Q15" s="1157"/>
      <c r="R15" s="1157"/>
      <c r="S15" s="1157"/>
      <c r="T15" s="1157"/>
      <c r="U15" s="1157"/>
      <c r="V15" s="1157"/>
      <c r="W15" s="1157"/>
      <c r="X15" s="1157"/>
      <c r="Y15" s="1157"/>
      <c r="Z15" s="1157"/>
      <c r="AA15" s="1157"/>
      <c r="AB15" s="1157"/>
      <c r="AC15" s="1157"/>
      <c r="AD15" s="1157"/>
      <c r="AE15" s="1157"/>
      <c r="AF15" s="1157"/>
      <c r="AG15" s="1157"/>
      <c r="AH15" s="1157"/>
      <c r="AI15" s="1157"/>
      <c r="AJ15" s="1157"/>
      <c r="AK15" s="1157"/>
      <c r="AL15" s="1157"/>
      <c r="AM15" s="1157"/>
      <c r="AN15" s="1157"/>
      <c r="AO15" s="1157"/>
      <c r="AP15" s="1157"/>
      <c r="AQ15" s="1157"/>
      <c r="AR15" s="1157"/>
      <c r="AS15" s="1157"/>
      <c r="AT15" s="1157"/>
      <c r="AU15" s="1157"/>
      <c r="AV15" s="1157"/>
      <c r="AW15" s="1157"/>
      <c r="AX15" s="1157"/>
      <c r="AY15" s="1157"/>
      <c r="AZ15" s="1157"/>
      <c r="BA15" s="1157"/>
      <c r="BB15" s="1157"/>
      <c r="BC15" s="1157"/>
      <c r="BD15" s="1157"/>
      <c r="BE15" s="1157"/>
      <c r="BF15" s="1157"/>
      <c r="BG15" s="1157"/>
      <c r="BH15" s="1157"/>
      <c r="BI15" s="1157"/>
      <c r="BJ15" s="1157"/>
      <c r="BK15" s="1157"/>
      <c r="BL15" s="1157"/>
      <c r="BM15" s="1157"/>
      <c r="BN15" s="1157"/>
      <c r="BO15" s="1157"/>
      <c r="BP15" s="1157"/>
      <c r="BQ15" s="1157"/>
      <c r="BR15" s="1157"/>
      <c r="BS15" s="1157"/>
      <c r="BT15" s="1157"/>
      <c r="BU15" s="1157"/>
      <c r="BV15" s="1157"/>
      <c r="BW15" s="1157"/>
      <c r="BX15" s="1157"/>
      <c r="BY15" s="1157"/>
      <c r="BZ15" s="1157"/>
      <c r="CA15" s="1157"/>
      <c r="CB15" s="1157"/>
      <c r="CC15" s="1157"/>
      <c r="CD15" s="1157"/>
      <c r="CE15" s="1157"/>
      <c r="CF15" s="1157"/>
      <c r="CG15" s="1157"/>
      <c r="CH15" s="1157"/>
      <c r="CI15" s="1157"/>
      <c r="CJ15" s="1157"/>
      <c r="CK15" s="1157"/>
      <c r="CL15" s="1157"/>
      <c r="CM15" s="1157"/>
      <c r="CN15" s="1157"/>
      <c r="CO15" s="1157"/>
      <c r="CP15" s="1157"/>
      <c r="CQ15" s="1157"/>
      <c r="CR15" s="1157"/>
      <c r="CS15" s="1157"/>
      <c r="CT15" s="1157"/>
      <c r="CU15" s="1157"/>
      <c r="CV15" s="1157"/>
      <c r="CW15" s="1157"/>
      <c r="CX15" s="1157"/>
      <c r="CY15" s="1157"/>
      <c r="CZ15" s="1157"/>
      <c r="DA15" s="1157"/>
      <c r="DB15" s="1157"/>
      <c r="DC15" s="1157"/>
      <c r="DD15" s="1157"/>
      <c r="DE15" s="1157"/>
      <c r="DF15" s="1157"/>
      <c r="DG15" s="1157"/>
      <c r="DH15" s="1157"/>
      <c r="DI15" s="1157"/>
      <c r="DJ15" s="1157"/>
      <c r="DK15" s="1157"/>
      <c r="DL15" s="1157"/>
      <c r="DM15" s="1157"/>
      <c r="DN15" s="1157"/>
      <c r="DO15" s="1157"/>
      <c r="DP15" s="1157"/>
      <c r="DQ15" s="1157"/>
      <c r="DR15" s="1157"/>
      <c r="DS15" s="1157"/>
      <c r="DT15" s="1157"/>
      <c r="DU15" s="1157"/>
      <c r="DV15" s="1157"/>
      <c r="DW15" s="1157"/>
      <c r="DX15" s="1157"/>
      <c r="DY15" s="1157"/>
      <c r="DZ15" s="1158"/>
    </row>
    <row r="16" spans="2:152" s="1159" customFormat="1" ht="21" customHeight="1">
      <c r="B16" s="1156"/>
      <c r="C16" s="1160" t="s">
        <v>323</v>
      </c>
      <c r="D16" s="1157"/>
      <c r="E16" s="1157"/>
      <c r="F16" s="1157"/>
      <c r="G16" s="1157"/>
      <c r="H16" s="1157"/>
      <c r="I16" s="1157"/>
      <c r="J16" s="1157"/>
      <c r="K16" s="1157"/>
      <c r="L16" s="1157"/>
      <c r="M16" s="2377" t="s">
        <v>2</v>
      </c>
      <c r="N16" s="2378"/>
      <c r="O16" s="2378"/>
      <c r="P16" s="2378"/>
      <c r="Q16" s="2378"/>
      <c r="R16" s="2378"/>
      <c r="S16" s="2378"/>
      <c r="T16" s="2378"/>
      <c r="U16" s="2378"/>
      <c r="V16" s="2378"/>
      <c r="W16" s="2378"/>
      <c r="X16" s="2378"/>
      <c r="Y16" s="2378"/>
      <c r="Z16" s="2379"/>
      <c r="AA16" s="1157"/>
      <c r="AB16" s="1157"/>
      <c r="AC16" s="1157"/>
      <c r="AD16" s="1157"/>
      <c r="AE16" s="1157"/>
      <c r="AF16" s="1157"/>
      <c r="AG16" s="1157"/>
      <c r="AH16" s="1157"/>
      <c r="AI16" s="1160" t="s">
        <v>1</v>
      </c>
      <c r="AJ16" s="1157"/>
      <c r="AK16" s="1157"/>
      <c r="AL16" s="1157"/>
      <c r="AM16" s="1157"/>
      <c r="AN16" s="1157"/>
      <c r="AO16" s="1157"/>
      <c r="AP16" s="1157"/>
      <c r="AQ16" s="1157"/>
      <c r="AR16" s="1157"/>
      <c r="AS16" s="1157"/>
      <c r="AT16" s="1157"/>
      <c r="AU16" s="1157"/>
      <c r="AV16" s="1157"/>
      <c r="AW16" s="1157"/>
      <c r="AX16" s="1157"/>
      <c r="AY16" s="1157"/>
      <c r="AZ16" s="1157"/>
      <c r="BA16" s="1157"/>
      <c r="BB16" s="1157"/>
      <c r="BC16" s="2392" t="s">
        <v>48</v>
      </c>
      <c r="BD16" s="2392"/>
      <c r="BE16" s="2392"/>
      <c r="BF16" s="2392"/>
      <c r="BG16" s="2392"/>
      <c r="BH16" s="2392"/>
      <c r="BI16" s="2392"/>
      <c r="BJ16" s="2392"/>
      <c r="BK16" s="2392"/>
      <c r="BL16" s="2392"/>
      <c r="BM16" s="1157"/>
      <c r="BN16" s="1157"/>
      <c r="BO16" s="1157"/>
      <c r="BP16" s="1157"/>
      <c r="BQ16" s="1161"/>
      <c r="BR16" s="1161"/>
      <c r="BS16" s="1161"/>
      <c r="BT16" s="1161"/>
      <c r="BU16" s="1161"/>
      <c r="BV16" s="1161"/>
      <c r="BW16" s="1161"/>
      <c r="BX16" s="1161"/>
      <c r="BY16" s="1161"/>
      <c r="BZ16" s="1161"/>
      <c r="CA16" s="1161"/>
      <c r="CB16" s="1161"/>
      <c r="CC16" s="1161"/>
      <c r="CD16" s="1161"/>
      <c r="CE16" s="1161"/>
      <c r="CF16" s="1161"/>
      <c r="CG16" s="1161"/>
      <c r="CH16" s="1161"/>
      <c r="CI16" s="1161"/>
      <c r="CJ16" s="1161"/>
      <c r="CK16" s="1161"/>
      <c r="CL16" s="1161"/>
      <c r="CM16" s="1161"/>
      <c r="CN16" s="1161"/>
      <c r="CO16" s="1161"/>
      <c r="CP16" s="1161"/>
      <c r="CQ16" s="1161"/>
      <c r="CR16" s="1161"/>
      <c r="CS16" s="1161"/>
      <c r="CT16" s="1161"/>
      <c r="CU16" s="1161"/>
      <c r="CV16" s="1161"/>
      <c r="CW16" s="1161"/>
      <c r="CX16" s="1161"/>
      <c r="CY16" s="1161"/>
      <c r="CZ16" s="1161"/>
      <c r="DA16" s="1161"/>
      <c r="DB16" s="1161"/>
      <c r="DC16" s="1161"/>
      <c r="DD16" s="1161"/>
      <c r="DE16" s="1161"/>
      <c r="DF16" s="1161"/>
      <c r="DG16" s="1161"/>
      <c r="DH16" s="1161"/>
      <c r="DI16" s="1161"/>
      <c r="DJ16" s="1161"/>
      <c r="DK16" s="1161"/>
      <c r="DL16" s="1161"/>
      <c r="DM16" s="1161"/>
      <c r="DN16" s="1161"/>
      <c r="DO16" s="1157"/>
      <c r="DP16" s="1157"/>
      <c r="DQ16" s="1157"/>
      <c r="DR16" s="1157"/>
      <c r="DS16" s="1157"/>
      <c r="DT16" s="1157"/>
      <c r="DU16" s="1157"/>
      <c r="DV16" s="1157"/>
      <c r="DW16" s="1157"/>
      <c r="DX16" s="1157"/>
      <c r="DY16" s="1157"/>
      <c r="DZ16" s="1158"/>
    </row>
    <row r="17" spans="1:130" s="1159" customFormat="1" ht="15">
      <c r="B17" s="1156"/>
      <c r="C17" s="1162"/>
      <c r="D17" s="1157"/>
      <c r="E17" s="1157"/>
      <c r="F17" s="1157"/>
      <c r="G17" s="1157"/>
      <c r="H17" s="1157"/>
      <c r="I17" s="1157"/>
      <c r="J17" s="1157"/>
      <c r="K17" s="1157"/>
      <c r="L17" s="1157"/>
      <c r="M17" s="1157"/>
      <c r="N17" s="1157"/>
      <c r="O17" s="1157"/>
      <c r="P17" s="1157"/>
      <c r="Q17" s="1157"/>
      <c r="R17" s="1157"/>
      <c r="S17" s="1157"/>
      <c r="T17" s="1157"/>
      <c r="U17" s="1157"/>
      <c r="V17" s="1157"/>
      <c r="W17" s="1157"/>
      <c r="X17" s="1157"/>
      <c r="Y17" s="1157"/>
      <c r="Z17" s="1162"/>
      <c r="AA17" s="1162"/>
      <c r="AB17" s="1162"/>
      <c r="AC17" s="1157"/>
      <c r="AD17" s="1157"/>
      <c r="AE17" s="1157"/>
      <c r="AF17" s="1157"/>
      <c r="AG17" s="1157"/>
      <c r="AH17" s="1157"/>
      <c r="AI17" s="1157"/>
      <c r="AJ17" s="1157"/>
      <c r="AK17" s="1157"/>
      <c r="AL17" s="1157"/>
      <c r="AM17" s="1157"/>
      <c r="AN17" s="1157"/>
      <c r="AO17" s="1157"/>
      <c r="AP17" s="1157"/>
      <c r="AQ17" s="1157"/>
      <c r="AR17" s="1157"/>
      <c r="AS17" s="1157"/>
      <c r="AT17" s="1157"/>
      <c r="AU17" s="1157"/>
      <c r="AV17" s="1157"/>
      <c r="AW17" s="1157"/>
      <c r="AX17" s="1157"/>
      <c r="AY17" s="1157"/>
      <c r="AZ17" s="1157"/>
      <c r="BA17" s="1157"/>
      <c r="BB17" s="1157"/>
      <c r="BC17" s="1157"/>
      <c r="BD17" s="1157"/>
      <c r="BE17" s="1157"/>
      <c r="BF17" s="1157"/>
      <c r="BG17" s="1157"/>
      <c r="BH17" s="1157"/>
      <c r="BI17" s="1157"/>
      <c r="BJ17" s="1157"/>
      <c r="BK17" s="1157"/>
      <c r="BL17" s="1157"/>
      <c r="BM17" s="1157"/>
      <c r="BN17" s="1157"/>
      <c r="BO17" s="1157"/>
      <c r="BP17" s="1157"/>
      <c r="BQ17" s="1157"/>
      <c r="BR17" s="1157"/>
      <c r="BS17" s="1157"/>
      <c r="BT17" s="1157"/>
      <c r="BU17" s="1157"/>
      <c r="BV17" s="1157"/>
      <c r="BW17" s="1157"/>
      <c r="BX17" s="1157"/>
      <c r="BY17" s="1157"/>
      <c r="BZ17" s="1157"/>
      <c r="CA17" s="1157"/>
      <c r="CB17" s="1157"/>
      <c r="CC17" s="1157"/>
      <c r="CD17" s="1157"/>
      <c r="CE17" s="1157"/>
      <c r="CF17" s="1157"/>
      <c r="CG17" s="1157"/>
      <c r="CH17" s="1157"/>
      <c r="CI17" s="1157"/>
      <c r="CJ17" s="1157"/>
      <c r="CK17" s="1157"/>
      <c r="CL17" s="1157"/>
      <c r="CM17" s="1157"/>
      <c r="CN17" s="1157"/>
      <c r="CO17" s="1157"/>
      <c r="CP17" s="1157"/>
      <c r="CQ17" s="1157"/>
      <c r="CR17" s="1157"/>
      <c r="CS17" s="1157"/>
      <c r="CT17" s="1157"/>
      <c r="CU17" s="1157"/>
      <c r="CV17" s="1157"/>
      <c r="CW17" s="1157"/>
      <c r="CX17" s="1157"/>
      <c r="CY17" s="1157"/>
      <c r="CZ17" s="1157"/>
      <c r="DA17" s="1157"/>
      <c r="DB17" s="1157"/>
      <c r="DC17" s="1157"/>
      <c r="DD17" s="1157"/>
      <c r="DE17" s="1157"/>
      <c r="DF17" s="1157"/>
      <c r="DG17" s="1157"/>
      <c r="DH17" s="1157"/>
      <c r="DI17" s="1157"/>
      <c r="DJ17" s="1157"/>
      <c r="DK17" s="1157"/>
      <c r="DL17" s="1157"/>
      <c r="DM17" s="1157"/>
      <c r="DN17" s="1157"/>
      <c r="DO17" s="1157"/>
      <c r="DP17" s="1157"/>
      <c r="DQ17" s="1157"/>
      <c r="DR17" s="1157"/>
      <c r="DS17" s="1157"/>
      <c r="DT17" s="1157"/>
      <c r="DU17" s="1157"/>
      <c r="DV17" s="1157"/>
      <c r="DW17" s="1157"/>
      <c r="DX17" s="1157"/>
      <c r="DY17" s="1157"/>
      <c r="DZ17" s="1158"/>
    </row>
    <row r="18" spans="1:130" s="1159" customFormat="1" ht="19.5" customHeight="1">
      <c r="B18" s="1156"/>
      <c r="C18" s="1162"/>
      <c r="D18" s="1157"/>
      <c r="E18" s="1157"/>
      <c r="F18" s="1157"/>
      <c r="G18" s="1157"/>
      <c r="H18" s="1157"/>
      <c r="I18" s="1157"/>
      <c r="J18" s="1157"/>
      <c r="K18" s="1157"/>
      <c r="L18" s="1157"/>
      <c r="M18" s="1157"/>
      <c r="N18" s="1157"/>
      <c r="O18" s="1157"/>
      <c r="P18" s="1157"/>
      <c r="Q18" s="1157"/>
      <c r="R18" s="1157"/>
      <c r="S18" s="1157"/>
      <c r="T18" s="1157"/>
      <c r="U18" s="1157"/>
      <c r="V18" s="1157"/>
      <c r="W18" s="1157"/>
      <c r="X18" s="1157"/>
      <c r="Y18" s="1157"/>
      <c r="Z18" s="1162"/>
      <c r="AA18" s="1162"/>
      <c r="AB18" s="1162"/>
      <c r="AC18" s="1157"/>
      <c r="AD18" s="1157"/>
      <c r="AE18" s="1157"/>
      <c r="AF18" s="1157"/>
      <c r="AG18" s="1157"/>
      <c r="AH18" s="1157"/>
      <c r="AI18" s="1157"/>
      <c r="AJ18" s="1157"/>
      <c r="AK18" s="1157"/>
      <c r="AL18" s="1157"/>
      <c r="AM18" s="1157"/>
      <c r="AN18" s="1157"/>
      <c r="AO18" s="1157"/>
      <c r="AP18" s="1157"/>
      <c r="AQ18" s="1157"/>
      <c r="AR18" s="1157"/>
      <c r="AS18" s="1157"/>
      <c r="AT18" s="1157"/>
      <c r="AU18" s="1157"/>
      <c r="AV18" s="1157"/>
      <c r="AW18" s="1157"/>
      <c r="AX18" s="1157"/>
      <c r="AY18" s="1157"/>
      <c r="AZ18" s="1157"/>
      <c r="BA18" s="1157"/>
      <c r="BB18" s="1157"/>
      <c r="BC18" s="1157"/>
      <c r="BD18" s="1157"/>
      <c r="BE18" s="1157"/>
      <c r="BF18" s="1157"/>
      <c r="BG18" s="1157"/>
      <c r="BH18" s="1157"/>
      <c r="BI18" s="1157"/>
      <c r="BJ18" s="1157"/>
      <c r="BK18" s="1157"/>
      <c r="BL18" s="1157"/>
      <c r="BM18" s="1157"/>
      <c r="BN18" s="1157"/>
      <c r="BO18" s="1157"/>
      <c r="BP18" s="1157"/>
      <c r="BQ18" s="1157"/>
      <c r="BR18" s="1157"/>
      <c r="BS18" s="1157"/>
      <c r="BT18" s="1157"/>
      <c r="BU18" s="1157"/>
      <c r="BV18" s="1157"/>
      <c r="BW18" s="1157"/>
      <c r="BX18" s="1157"/>
      <c r="BY18" s="1157"/>
      <c r="BZ18" s="1157"/>
      <c r="CA18" s="1157"/>
      <c r="CB18" s="1157"/>
      <c r="CC18" s="1157"/>
      <c r="CD18" s="1157"/>
      <c r="CE18" s="1157"/>
      <c r="CF18" s="1157"/>
      <c r="CG18" s="1157"/>
      <c r="CH18" s="1157"/>
      <c r="CI18" s="1162"/>
      <c r="CJ18" s="1162"/>
      <c r="CK18" s="1162"/>
      <c r="CL18" s="1162"/>
      <c r="CM18" s="1162"/>
      <c r="CN18" s="1162"/>
      <c r="CO18" s="1162"/>
      <c r="CP18" s="1162"/>
      <c r="CQ18" s="1162"/>
      <c r="CR18" s="1162"/>
      <c r="CS18" s="1162"/>
      <c r="CT18" s="1162"/>
      <c r="CU18" s="1162"/>
      <c r="CV18" s="1162"/>
      <c r="CW18" s="1162"/>
      <c r="CX18" s="1162"/>
      <c r="CY18" s="1162"/>
      <c r="CZ18" s="1162"/>
      <c r="DA18" s="1162"/>
      <c r="DB18" s="1162"/>
      <c r="DC18" s="1162"/>
      <c r="DD18" s="1162"/>
      <c r="DE18" s="1162"/>
      <c r="DF18" s="1162"/>
      <c r="DG18" s="1162"/>
      <c r="DH18" s="1162"/>
      <c r="DI18" s="1162"/>
      <c r="DJ18" s="1162"/>
      <c r="DK18" s="1162"/>
      <c r="DL18" s="1162"/>
      <c r="DM18" s="1162"/>
      <c r="DN18" s="1162"/>
      <c r="DO18" s="1162"/>
      <c r="DP18" s="1162"/>
      <c r="DQ18" s="1162"/>
      <c r="DR18" s="1162"/>
      <c r="DS18" s="1162"/>
      <c r="DT18" s="1162"/>
      <c r="DU18" s="1162"/>
      <c r="DV18" s="1162"/>
      <c r="DW18" s="1162"/>
      <c r="DX18" s="1162"/>
      <c r="DY18" s="1162"/>
      <c r="DZ18" s="1158"/>
    </row>
    <row r="19" spans="1:130" s="1159" customFormat="1" ht="15">
      <c r="B19" s="1156"/>
      <c r="C19" s="1163" t="s">
        <v>277</v>
      </c>
      <c r="D19" s="1164"/>
      <c r="E19" s="1164"/>
      <c r="F19" s="1164"/>
      <c r="G19" s="1164"/>
      <c r="H19" s="1164"/>
      <c r="I19" s="1164"/>
      <c r="J19" s="1164"/>
      <c r="K19" s="1165"/>
      <c r="L19" s="1165"/>
      <c r="M19" s="1165"/>
      <c r="N19" s="1165"/>
      <c r="O19" s="1165"/>
      <c r="P19" s="1165"/>
      <c r="Q19" s="1165"/>
      <c r="R19" s="1165"/>
      <c r="S19" s="1165"/>
      <c r="T19" s="1165"/>
      <c r="U19" s="1165"/>
      <c r="V19" s="1165"/>
      <c r="W19" s="1165"/>
      <c r="X19" s="1165"/>
      <c r="Y19" s="1165"/>
      <c r="Z19" s="1165"/>
      <c r="AA19" s="1165"/>
      <c r="AB19" s="1165"/>
      <c r="AC19" s="1165"/>
      <c r="AD19" s="1165"/>
      <c r="AE19" s="1165"/>
      <c r="AF19" s="1165"/>
      <c r="AG19" s="1165"/>
      <c r="AH19" s="1165"/>
      <c r="AI19" s="1165"/>
      <c r="AJ19" s="1165"/>
      <c r="AK19" s="1165"/>
      <c r="AL19" s="1165"/>
      <c r="AM19" s="1165"/>
      <c r="AN19" s="1165"/>
      <c r="AO19" s="1165"/>
      <c r="AP19" s="1165"/>
      <c r="AQ19" s="1165"/>
      <c r="AR19" s="1165"/>
      <c r="AS19" s="1165"/>
      <c r="AT19" s="1165"/>
      <c r="AU19" s="1165"/>
      <c r="AV19" s="1165"/>
      <c r="AW19" s="1165"/>
      <c r="AX19" s="1165"/>
      <c r="AY19" s="1165"/>
      <c r="AZ19" s="1165"/>
      <c r="BA19" s="1165"/>
      <c r="BB19" s="1165"/>
      <c r="BC19" s="1165"/>
      <c r="BD19" s="1165"/>
      <c r="BE19" s="1165"/>
      <c r="BF19" s="1165"/>
      <c r="BG19" s="1165"/>
      <c r="BH19" s="1165"/>
      <c r="BI19" s="1165"/>
      <c r="BJ19" s="1165"/>
      <c r="BK19" s="1165"/>
      <c r="BL19" s="1165"/>
      <c r="BM19" s="1165"/>
      <c r="BN19" s="1164"/>
      <c r="BO19" s="1164"/>
      <c r="BP19" s="1164"/>
      <c r="BQ19" s="1164"/>
      <c r="BR19" s="1164"/>
      <c r="BS19" s="1164"/>
      <c r="BT19" s="1164"/>
      <c r="BU19" s="1164"/>
      <c r="BV19" s="1164"/>
      <c r="BW19" s="1164"/>
      <c r="BX19" s="1164"/>
      <c r="BY19" s="1164"/>
      <c r="BZ19" s="1164"/>
      <c r="CA19" s="1164"/>
      <c r="CB19" s="1164"/>
      <c r="CC19" s="1164"/>
      <c r="CD19" s="1164"/>
      <c r="CE19" s="1164"/>
      <c r="CF19" s="1164"/>
      <c r="CG19" s="1164"/>
      <c r="CH19" s="1164"/>
      <c r="CI19" s="1164"/>
      <c r="CJ19" s="1164"/>
      <c r="CK19" s="1164"/>
      <c r="CL19" s="1164"/>
      <c r="CM19" s="1164"/>
      <c r="CN19" s="1164"/>
      <c r="CO19" s="1164"/>
      <c r="CP19" s="1164"/>
      <c r="CQ19" s="1164"/>
      <c r="CR19" s="1164"/>
      <c r="CS19" s="1164"/>
      <c r="CT19" s="1164"/>
      <c r="CU19" s="1164"/>
      <c r="CV19" s="1164"/>
      <c r="CW19" s="1164"/>
      <c r="CX19" s="1164"/>
      <c r="CY19" s="1164"/>
      <c r="CZ19" s="1164"/>
      <c r="DA19" s="1164"/>
      <c r="DB19" s="1164"/>
      <c r="DC19" s="1164"/>
      <c r="DD19" s="1164"/>
      <c r="DE19" s="1164"/>
      <c r="DF19" s="1164"/>
      <c r="DG19" s="1164"/>
      <c r="DH19" s="1164"/>
      <c r="DI19" s="1164"/>
      <c r="DJ19" s="1164"/>
      <c r="DK19" s="1164"/>
      <c r="DL19" s="1164"/>
      <c r="DM19" s="1164"/>
      <c r="DN19" s="1164"/>
      <c r="DO19" s="1164"/>
      <c r="DP19" s="1164"/>
      <c r="DQ19" s="1164"/>
      <c r="DR19" s="1164"/>
      <c r="DS19" s="1164"/>
      <c r="DT19" s="1164"/>
      <c r="DU19" s="1164"/>
      <c r="DV19" s="1164"/>
      <c r="DW19" s="1164"/>
      <c r="DX19" s="1164"/>
      <c r="DY19" s="1166"/>
      <c r="DZ19" s="1158"/>
    </row>
    <row r="20" spans="1:130" s="1159" customFormat="1" ht="15">
      <c r="B20" s="1156"/>
      <c r="C20" s="1167"/>
      <c r="D20" s="1157"/>
      <c r="E20" s="1157"/>
      <c r="F20" s="1157"/>
      <c r="G20" s="1157"/>
      <c r="H20" s="1157"/>
      <c r="I20" s="1157"/>
      <c r="J20" s="1157"/>
      <c r="K20" s="1168"/>
      <c r="L20" s="1168"/>
      <c r="M20" s="1168"/>
      <c r="N20" s="1168"/>
      <c r="O20" s="1168"/>
      <c r="P20" s="1168"/>
      <c r="Q20" s="1168"/>
      <c r="R20" s="1168"/>
      <c r="S20" s="1168"/>
      <c r="T20" s="1168"/>
      <c r="U20" s="1168"/>
      <c r="V20" s="1168"/>
      <c r="W20" s="1157"/>
      <c r="X20" s="1157"/>
      <c r="Y20" s="1157"/>
      <c r="Z20" s="1157"/>
      <c r="AA20" s="1157"/>
      <c r="AB20" s="1168"/>
      <c r="AC20" s="1168"/>
      <c r="AD20" s="1168"/>
      <c r="AE20" s="1168"/>
      <c r="AF20" s="1168"/>
      <c r="AG20" s="1168"/>
      <c r="AH20" s="1168"/>
      <c r="AI20" s="1168"/>
      <c r="AJ20" s="1168"/>
      <c r="AK20" s="1168"/>
      <c r="AL20" s="1168"/>
      <c r="AM20" s="1168"/>
      <c r="AN20" s="1168"/>
      <c r="AO20" s="1168"/>
      <c r="AP20" s="1168"/>
      <c r="AQ20" s="1168"/>
      <c r="AR20" s="1168"/>
      <c r="AS20" s="1168"/>
      <c r="AT20" s="1157"/>
      <c r="AU20" s="1168"/>
      <c r="AV20" s="1168"/>
      <c r="AW20" s="1168"/>
      <c r="AX20" s="1168"/>
      <c r="AY20" s="1168"/>
      <c r="AZ20" s="1168"/>
      <c r="BA20" s="1168"/>
      <c r="BB20" s="1168"/>
      <c r="BC20" s="1168"/>
      <c r="BD20" s="1168"/>
      <c r="BE20" s="1168"/>
      <c r="BF20" s="1168"/>
      <c r="BG20" s="1168"/>
      <c r="BH20" s="1168"/>
      <c r="BI20" s="1157"/>
      <c r="BJ20" s="1157"/>
      <c r="BK20" s="1157"/>
      <c r="BL20" s="1168"/>
      <c r="BM20" s="1157"/>
      <c r="BN20" s="1168"/>
      <c r="BO20" s="1168"/>
      <c r="BP20" s="1168"/>
      <c r="BQ20" s="1168"/>
      <c r="BR20" s="1168"/>
      <c r="BS20" s="1157"/>
      <c r="BT20" s="1168"/>
      <c r="BU20" s="1168"/>
      <c r="BV20" s="1168"/>
      <c r="BW20" s="1168"/>
      <c r="BX20" s="1168"/>
      <c r="BY20" s="1168"/>
      <c r="BZ20" s="1168"/>
      <c r="CA20" s="1168"/>
      <c r="CB20" s="1168"/>
      <c r="CC20" s="1168"/>
      <c r="CD20" s="1157"/>
      <c r="CE20" s="1168"/>
      <c r="CF20" s="1157"/>
      <c r="CG20" s="1157"/>
      <c r="CH20" s="1157"/>
      <c r="CI20" s="1157"/>
      <c r="CJ20" s="1157"/>
      <c r="CK20" s="1157"/>
      <c r="CL20" s="1157"/>
      <c r="CM20" s="1157"/>
      <c r="CN20" s="1168"/>
      <c r="CO20" s="1168"/>
      <c r="CP20" s="1168"/>
      <c r="CQ20" s="1168"/>
      <c r="CR20" s="1157"/>
      <c r="CS20" s="1169"/>
      <c r="CT20" s="1169"/>
      <c r="CU20" s="1169"/>
      <c r="CV20" s="1169"/>
      <c r="CW20" s="1169"/>
      <c r="CX20" s="1157"/>
      <c r="CY20" s="1157"/>
      <c r="CZ20" s="1157"/>
      <c r="DA20" s="1157"/>
      <c r="DB20" s="1157"/>
      <c r="DC20" s="1157"/>
      <c r="DD20" s="1157"/>
      <c r="DE20" s="1157"/>
      <c r="DF20" s="1157"/>
      <c r="DG20" s="1157"/>
      <c r="DH20" s="1157"/>
      <c r="DI20" s="1157"/>
      <c r="DJ20" s="1157"/>
      <c r="DK20" s="1157"/>
      <c r="DL20" s="1157"/>
      <c r="DM20" s="1157"/>
      <c r="DN20" s="1157"/>
      <c r="DO20" s="1157"/>
      <c r="DP20" s="1157"/>
      <c r="DQ20" s="1157"/>
      <c r="DR20" s="1157"/>
      <c r="DS20" s="1157"/>
      <c r="DT20" s="1157"/>
      <c r="DU20" s="1157"/>
      <c r="DV20" s="1157"/>
      <c r="DW20" s="1157"/>
      <c r="DX20" s="1157"/>
      <c r="DY20" s="1170"/>
      <c r="DZ20" s="1158"/>
    </row>
    <row r="21" spans="1:130" s="1159" customFormat="1" ht="23.25" customHeight="1">
      <c r="A21" s="1171"/>
      <c r="B21" s="1172"/>
      <c r="C21" s="1173"/>
      <c r="D21" s="2377" t="s">
        <v>278</v>
      </c>
      <c r="E21" s="2378"/>
      <c r="F21" s="2378"/>
      <c r="G21" s="2378"/>
      <c r="H21" s="2378"/>
      <c r="I21" s="2378"/>
      <c r="J21" s="2378"/>
      <c r="K21" s="2378"/>
      <c r="L21" s="2378"/>
      <c r="M21" s="2378"/>
      <c r="N21" s="2379"/>
      <c r="O21" s="1168"/>
      <c r="P21" s="1168"/>
      <c r="Q21" s="1168"/>
      <c r="R21" s="1168"/>
      <c r="S21" s="1168"/>
      <c r="T21" s="1174"/>
      <c r="U21" s="1174"/>
      <c r="V21" s="1174"/>
      <c r="W21" s="1168"/>
      <c r="X21" s="1168"/>
      <c r="Y21" s="1168"/>
      <c r="Z21" s="1168"/>
      <c r="AA21" s="1168"/>
      <c r="AB21" s="2418" t="s">
        <v>279</v>
      </c>
      <c r="AC21" s="2419"/>
      <c r="AD21" s="2419"/>
      <c r="AE21" s="2419"/>
      <c r="AF21" s="2419"/>
      <c r="AG21" s="2419"/>
      <c r="AH21" s="2419"/>
      <c r="AI21" s="2419"/>
      <c r="AJ21" s="2419"/>
      <c r="AK21" s="2419"/>
      <c r="AL21" s="2419"/>
      <c r="AM21" s="2419"/>
      <c r="AN21" s="2419"/>
      <c r="AO21" s="2420"/>
      <c r="AP21" s="1168"/>
      <c r="AQ21" s="1168"/>
      <c r="AR21" s="1174"/>
      <c r="AS21" s="1174"/>
      <c r="AT21" s="1174"/>
      <c r="AU21" s="1174"/>
      <c r="AV21" s="1174"/>
      <c r="AW21" s="1174"/>
      <c r="AX21" s="1174"/>
      <c r="AY21" s="2418" t="s">
        <v>284</v>
      </c>
      <c r="AZ21" s="2419"/>
      <c r="BA21" s="2419"/>
      <c r="BB21" s="2419"/>
      <c r="BC21" s="2419"/>
      <c r="BD21" s="2420"/>
      <c r="BE21" s="1168"/>
      <c r="BF21" s="1168"/>
      <c r="BG21" s="1168"/>
      <c r="BH21" s="1168"/>
      <c r="BI21" s="1168"/>
      <c r="BJ21" s="1168"/>
      <c r="BK21" s="1168"/>
      <c r="BL21" s="1168"/>
      <c r="BM21" s="1168"/>
      <c r="BN21" s="2377" t="s">
        <v>231</v>
      </c>
      <c r="BO21" s="2378"/>
      <c r="BP21" s="2378"/>
      <c r="BQ21" s="2378"/>
      <c r="BR21" s="2378"/>
      <c r="BS21" s="2378"/>
      <c r="BT21" s="2378"/>
      <c r="BU21" s="2378"/>
      <c r="BV21" s="2378"/>
      <c r="BW21" s="2378"/>
      <c r="BX21" s="2378"/>
      <c r="BY21" s="2378"/>
      <c r="BZ21" s="2378"/>
      <c r="CA21" s="2379"/>
      <c r="CB21" s="1168"/>
      <c r="CC21" s="1175"/>
      <c r="CD21" s="1157"/>
      <c r="CE21" s="1161"/>
      <c r="CF21" s="1161"/>
      <c r="CG21" s="1161"/>
      <c r="CH21" s="1161"/>
      <c r="CI21" s="1161"/>
      <c r="CJ21" s="1161"/>
      <c r="CK21" s="1161"/>
      <c r="CL21" s="1161"/>
      <c r="CM21" s="1161"/>
      <c r="CN21" s="1161"/>
      <c r="CO21" s="1161"/>
      <c r="CP21" s="1161"/>
      <c r="CQ21" s="1161"/>
      <c r="CR21" s="1161"/>
      <c r="CS21" s="1161"/>
      <c r="CT21" s="1161"/>
      <c r="CU21" s="1161"/>
      <c r="CV21" s="1161"/>
      <c r="CW21" s="1161"/>
      <c r="CX21" s="1161"/>
      <c r="CY21" s="1161"/>
      <c r="CZ21" s="1161"/>
      <c r="DA21" s="1161"/>
      <c r="DB21" s="1161"/>
      <c r="DC21" s="1161"/>
      <c r="DD21" s="1161"/>
      <c r="DE21" s="1161"/>
      <c r="DF21" s="1161"/>
      <c r="DG21" s="1161"/>
      <c r="DH21" s="1161"/>
      <c r="DI21" s="1161"/>
      <c r="DJ21" s="1157"/>
      <c r="DK21" s="1157"/>
      <c r="DL21" s="1157"/>
      <c r="DM21" s="1157"/>
      <c r="DN21" s="1157"/>
      <c r="DO21" s="1157"/>
      <c r="DP21" s="1157"/>
      <c r="DQ21" s="1157"/>
      <c r="DR21" s="1157"/>
      <c r="DS21" s="1157"/>
      <c r="DT21" s="1157"/>
      <c r="DU21" s="1157"/>
      <c r="DV21" s="1157"/>
      <c r="DW21" s="1157"/>
      <c r="DX21" s="1157"/>
      <c r="DY21" s="1170"/>
      <c r="DZ21" s="1158"/>
    </row>
    <row r="22" spans="1:130" s="1159" customFormat="1" ht="12.6" customHeight="1">
      <c r="B22" s="1156"/>
      <c r="C22" s="1176"/>
      <c r="D22" s="1177"/>
      <c r="E22" s="1177"/>
      <c r="F22" s="1177"/>
      <c r="G22" s="1177"/>
      <c r="H22" s="1177"/>
      <c r="I22" s="1177"/>
      <c r="J22" s="1177"/>
      <c r="K22" s="1178"/>
      <c r="L22" s="1178"/>
      <c r="M22" s="1178"/>
      <c r="N22" s="1179"/>
      <c r="O22" s="1179"/>
      <c r="P22" s="1179"/>
      <c r="Q22" s="1179"/>
      <c r="R22" s="1179"/>
      <c r="S22" s="1179"/>
      <c r="T22" s="1179"/>
      <c r="U22" s="1179"/>
      <c r="V22" s="1179"/>
      <c r="W22" s="1177"/>
      <c r="X22" s="1177"/>
      <c r="Y22" s="1177"/>
      <c r="Z22" s="1177"/>
      <c r="AA22" s="1177"/>
      <c r="AB22" s="1179"/>
      <c r="AC22" s="1179"/>
      <c r="AD22" s="1179"/>
      <c r="AE22" s="1179"/>
      <c r="AF22" s="1179"/>
      <c r="AG22" s="1179"/>
      <c r="AH22" s="1179"/>
      <c r="AI22" s="1179"/>
      <c r="AJ22" s="1179"/>
      <c r="AK22" s="1179"/>
      <c r="AL22" s="1179"/>
      <c r="AM22" s="1179"/>
      <c r="AN22" s="1179"/>
      <c r="AO22" s="1179"/>
      <c r="AP22" s="1179"/>
      <c r="AQ22" s="1179"/>
      <c r="AR22" s="1179"/>
      <c r="AS22" s="1179"/>
      <c r="AT22" s="1180"/>
      <c r="AU22" s="1180"/>
      <c r="AV22" s="1180"/>
      <c r="AW22" s="1180"/>
      <c r="AX22" s="1180"/>
      <c r="AY22" s="1180"/>
      <c r="AZ22" s="1180"/>
      <c r="BA22" s="1180"/>
      <c r="BB22" s="1180"/>
      <c r="BC22" s="1180"/>
      <c r="BD22" s="1180"/>
      <c r="BE22" s="1180"/>
      <c r="BF22" s="1180"/>
      <c r="BG22" s="1180"/>
      <c r="BH22" s="1180"/>
      <c r="BI22" s="1180"/>
      <c r="BJ22" s="1177"/>
      <c r="BK22" s="1177"/>
      <c r="BL22" s="1178"/>
      <c r="BM22" s="1178"/>
      <c r="BN22" s="1178"/>
      <c r="BO22" s="1178"/>
      <c r="BP22" s="1178"/>
      <c r="BQ22" s="1178"/>
      <c r="BR22" s="1178"/>
      <c r="BS22" s="1178"/>
      <c r="BT22" s="1178"/>
      <c r="BU22" s="1178"/>
      <c r="BV22" s="1178"/>
      <c r="BW22" s="1177"/>
      <c r="BX22" s="1177"/>
      <c r="BY22" s="1177"/>
      <c r="BZ22" s="1177"/>
      <c r="CA22" s="1177"/>
      <c r="CB22" s="1177"/>
      <c r="CC22" s="1177"/>
      <c r="CD22" s="1177"/>
      <c r="CE22" s="1181"/>
      <c r="CF22" s="1181"/>
      <c r="CG22" s="1181"/>
      <c r="CH22" s="1181"/>
      <c r="CI22" s="1181"/>
      <c r="CJ22" s="1181"/>
      <c r="CK22" s="1181"/>
      <c r="CL22" s="1181"/>
      <c r="CM22" s="1181"/>
      <c r="CN22" s="1181"/>
      <c r="CO22" s="1181"/>
      <c r="CP22" s="1181"/>
      <c r="CQ22" s="1181"/>
      <c r="CR22" s="1181"/>
      <c r="CS22" s="1181"/>
      <c r="CT22" s="1181"/>
      <c r="CU22" s="1181"/>
      <c r="CV22" s="1181"/>
      <c r="CW22" s="1181"/>
      <c r="CX22" s="1181"/>
      <c r="CY22" s="1181"/>
      <c r="CZ22" s="1181"/>
      <c r="DA22" s="1181"/>
      <c r="DB22" s="1181"/>
      <c r="DC22" s="1181"/>
      <c r="DD22" s="1181"/>
      <c r="DE22" s="1181"/>
      <c r="DF22" s="1181"/>
      <c r="DG22" s="1181"/>
      <c r="DH22" s="1181"/>
      <c r="DI22" s="1181"/>
      <c r="DJ22" s="1181"/>
      <c r="DK22" s="1181"/>
      <c r="DL22" s="1181"/>
      <c r="DM22" s="1181"/>
      <c r="DN22" s="1181"/>
      <c r="DO22" s="1181"/>
      <c r="DP22" s="1181"/>
      <c r="DQ22" s="1181"/>
      <c r="DR22" s="1181"/>
      <c r="DS22" s="1181"/>
      <c r="DT22" s="1181"/>
      <c r="DU22" s="1181"/>
      <c r="DV22" s="1181"/>
      <c r="DW22" s="1181"/>
      <c r="DX22" s="1181"/>
      <c r="DY22" s="1182"/>
      <c r="DZ22" s="1158"/>
    </row>
    <row r="23" spans="1:130" s="1183" customFormat="1" ht="33.75" customHeight="1">
      <c r="B23" s="1184"/>
      <c r="C23" s="1185"/>
      <c r="D23" s="1186"/>
      <c r="E23" s="1186"/>
      <c r="F23" s="1186"/>
      <c r="G23" s="1186"/>
      <c r="H23" s="1186"/>
      <c r="I23" s="1186"/>
      <c r="J23" s="1186"/>
      <c r="K23" s="1187"/>
      <c r="L23" s="1187"/>
      <c r="M23" s="1187"/>
      <c r="N23" s="1187"/>
      <c r="O23" s="1187"/>
      <c r="P23" s="1187"/>
      <c r="Q23" s="1187"/>
      <c r="R23" s="1187"/>
      <c r="S23" s="1187"/>
      <c r="T23" s="1187"/>
      <c r="U23" s="1187"/>
      <c r="V23" s="1187"/>
      <c r="W23" s="1187"/>
      <c r="X23" s="1187"/>
      <c r="Y23" s="1187"/>
      <c r="Z23" s="1187"/>
      <c r="AA23" s="1187"/>
      <c r="AB23" s="1187"/>
      <c r="AC23" s="1187"/>
      <c r="AD23" s="1187"/>
      <c r="AE23" s="1187"/>
      <c r="AF23" s="1187"/>
      <c r="AG23" s="1187"/>
      <c r="AH23" s="1187"/>
      <c r="AI23" s="1187"/>
      <c r="AJ23" s="1187"/>
      <c r="AK23" s="1187"/>
      <c r="AL23" s="1187"/>
      <c r="AM23" s="1187"/>
      <c r="AN23" s="1187"/>
      <c r="AO23" s="1187"/>
      <c r="AP23" s="1187"/>
      <c r="AQ23" s="1187"/>
      <c r="AR23" s="1187"/>
      <c r="AS23" s="1187"/>
      <c r="AT23" s="1187"/>
      <c r="AU23" s="1187"/>
      <c r="AV23" s="1187"/>
      <c r="AW23" s="1187"/>
      <c r="AX23" s="1187"/>
      <c r="AY23" s="1187"/>
      <c r="AZ23" s="1187"/>
      <c r="BA23" s="1187"/>
      <c r="BB23" s="1187"/>
      <c r="BC23" s="1187"/>
      <c r="BD23" s="1188" t="s">
        <v>870</v>
      </c>
      <c r="BE23" s="1187"/>
      <c r="BF23" s="1187"/>
      <c r="BG23" s="1187"/>
      <c r="BH23" s="1187"/>
      <c r="BI23" s="1187"/>
      <c r="BJ23" s="1187"/>
      <c r="BK23" s="1187"/>
      <c r="BL23" s="1187"/>
      <c r="BM23" s="1187"/>
      <c r="BN23" s="1186"/>
      <c r="BO23" s="1186"/>
      <c r="BP23" s="1186"/>
      <c r="BQ23" s="1186"/>
      <c r="BR23" s="1186"/>
      <c r="BS23" s="1186"/>
      <c r="BT23" s="1186"/>
      <c r="BU23" s="1186"/>
      <c r="BV23" s="1186"/>
      <c r="BW23" s="1186"/>
      <c r="BX23" s="1186"/>
      <c r="BY23" s="1186"/>
      <c r="BZ23" s="1186"/>
      <c r="CA23" s="1186"/>
      <c r="CB23" s="1186"/>
      <c r="CC23" s="1186"/>
      <c r="CD23" s="1186"/>
      <c r="CE23" s="1186"/>
      <c r="CF23" s="1186"/>
      <c r="CG23" s="1186"/>
      <c r="CH23" s="1186"/>
      <c r="CI23" s="1186"/>
      <c r="CJ23" s="1186"/>
      <c r="CK23" s="1186"/>
      <c r="CL23" s="1186"/>
      <c r="CM23" s="1186"/>
      <c r="CN23" s="1186"/>
      <c r="CO23" s="1186"/>
      <c r="CP23" s="1186"/>
      <c r="CQ23" s="1186"/>
      <c r="CR23" s="1186"/>
      <c r="CS23" s="1186"/>
      <c r="CT23" s="1186"/>
      <c r="CU23" s="1186"/>
      <c r="CV23" s="1186"/>
      <c r="CW23" s="1186"/>
      <c r="CX23" s="1186"/>
      <c r="CY23" s="1186"/>
      <c r="CZ23" s="1186"/>
      <c r="DA23" s="1186"/>
      <c r="DB23" s="1186"/>
      <c r="DC23" s="1186"/>
      <c r="DD23" s="1186"/>
      <c r="DE23" s="1186"/>
      <c r="DF23" s="1186"/>
      <c r="DG23" s="1186"/>
      <c r="DH23" s="1186"/>
      <c r="DI23" s="1186"/>
      <c r="DJ23" s="1186"/>
      <c r="DK23" s="1186"/>
      <c r="DL23" s="1186"/>
      <c r="DM23" s="1186"/>
      <c r="DN23" s="1186"/>
      <c r="DO23" s="1186"/>
      <c r="DP23" s="1186"/>
      <c r="DQ23" s="1186"/>
      <c r="DR23" s="1186"/>
      <c r="DS23" s="1186"/>
      <c r="DT23" s="1186"/>
      <c r="DU23" s="1186"/>
      <c r="DV23" s="1186"/>
      <c r="DW23" s="1186"/>
      <c r="DX23" s="1186"/>
      <c r="DY23" s="1186"/>
      <c r="DZ23" s="1189"/>
    </row>
    <row r="24" spans="1:130" s="1159" customFormat="1" ht="27.75" customHeight="1">
      <c r="B24" s="1156"/>
      <c r="C24" s="1157"/>
      <c r="D24" s="1157"/>
      <c r="E24" s="1157"/>
      <c r="F24" s="1157"/>
      <c r="G24" s="1157"/>
      <c r="H24" s="1157"/>
      <c r="I24" s="1157"/>
      <c r="J24" s="1157"/>
      <c r="K24" s="1157"/>
      <c r="L24" s="1157"/>
      <c r="M24" s="1157"/>
      <c r="N24" s="1157"/>
      <c r="O24" s="1157"/>
      <c r="P24" s="1157"/>
      <c r="Q24" s="1157"/>
      <c r="R24" s="1157"/>
      <c r="S24" s="1157"/>
      <c r="T24" s="1157"/>
      <c r="U24" s="1157"/>
      <c r="V24" s="1157"/>
      <c r="W24" s="1157"/>
      <c r="X24" s="1157"/>
      <c r="Y24" s="1157"/>
      <c r="Z24" s="1157"/>
      <c r="AA24" s="1157"/>
      <c r="AB24" s="1157"/>
      <c r="AC24" s="1157"/>
      <c r="AD24" s="1157"/>
      <c r="AE24" s="1157"/>
      <c r="AF24" s="1157"/>
      <c r="AG24" s="1157"/>
      <c r="AH24" s="1157"/>
      <c r="AI24" s="1157"/>
      <c r="AJ24" s="1157"/>
      <c r="AK24" s="1157"/>
      <c r="AL24" s="1157"/>
      <c r="AM24" s="1157"/>
      <c r="AN24" s="1157"/>
      <c r="AO24" s="1157"/>
      <c r="AP24" s="1157"/>
      <c r="AQ24" s="1157"/>
      <c r="AR24" s="1157"/>
      <c r="AS24" s="1157"/>
      <c r="AT24" s="1157"/>
      <c r="AU24" s="1157"/>
      <c r="AV24" s="1157"/>
      <c r="AW24" s="1157"/>
      <c r="AX24" s="1157"/>
      <c r="AY24" s="1157"/>
      <c r="AZ24" s="1157"/>
      <c r="BA24" s="1157"/>
      <c r="BB24" s="1157"/>
      <c r="BC24" s="1157"/>
      <c r="BD24" s="1157"/>
      <c r="BE24" s="1157"/>
      <c r="BF24" s="1157"/>
      <c r="BG24" s="1157"/>
      <c r="BH24" s="1157"/>
      <c r="BI24" s="1157"/>
      <c r="BJ24" s="1157"/>
      <c r="BK24" s="1157"/>
      <c r="BL24" s="1157"/>
      <c r="BM24" s="1157"/>
      <c r="BN24" s="1157"/>
      <c r="BO24" s="1157"/>
      <c r="BP24" s="1157"/>
      <c r="BQ24" s="1157"/>
      <c r="BR24" s="1157"/>
      <c r="BS24" s="1157"/>
      <c r="BT24" s="1157"/>
      <c r="BU24" s="1157"/>
      <c r="BV24" s="1157"/>
      <c r="BW24" s="1157"/>
      <c r="BX24" s="1157"/>
      <c r="BY24" s="1157"/>
      <c r="BZ24" s="1157"/>
      <c r="CA24" s="1157"/>
      <c r="CB24" s="1157"/>
      <c r="CC24" s="1157"/>
      <c r="CD24" s="1157"/>
      <c r="CE24" s="1157"/>
      <c r="CF24" s="1157"/>
      <c r="CG24" s="1157"/>
      <c r="CH24" s="1157"/>
      <c r="CI24" s="1157"/>
      <c r="CJ24" s="1157"/>
      <c r="CK24" s="1157"/>
      <c r="CL24" s="1157"/>
      <c r="CM24" s="1157"/>
      <c r="CN24" s="1157"/>
      <c r="CO24" s="1157"/>
      <c r="CP24" s="1157"/>
      <c r="CQ24" s="1157"/>
      <c r="CR24" s="1157"/>
      <c r="CS24" s="1157"/>
      <c r="CT24" s="1157"/>
      <c r="CU24" s="1157"/>
      <c r="CV24" s="1157"/>
      <c r="CW24" s="1157"/>
      <c r="CX24" s="1157"/>
      <c r="CY24" s="1157"/>
      <c r="CZ24" s="1157"/>
      <c r="DA24" s="1157"/>
      <c r="DB24" s="1157"/>
      <c r="DC24" s="1157"/>
      <c r="DD24" s="1157"/>
      <c r="DE24" s="1162"/>
      <c r="DF24" s="1162"/>
      <c r="DG24" s="1162"/>
      <c r="DH24" s="1162"/>
      <c r="DI24" s="1162"/>
      <c r="DJ24" s="1162"/>
      <c r="DK24" s="1162"/>
      <c r="DL24" s="1162"/>
      <c r="DM24" s="1162"/>
      <c r="DN24" s="1162"/>
      <c r="DO24" s="1162"/>
      <c r="DP24" s="1162"/>
      <c r="DQ24" s="1162"/>
      <c r="DR24" s="1157"/>
      <c r="DS24" s="1157"/>
      <c r="DT24" s="1157"/>
      <c r="DU24" s="1157"/>
      <c r="DV24" s="1157"/>
      <c r="DW24" s="1157"/>
      <c r="DX24" s="1157"/>
      <c r="DY24" s="1157"/>
      <c r="DZ24" s="1158"/>
    </row>
    <row r="25" spans="1:130" s="1190" customFormat="1" ht="21.75" customHeight="1">
      <c r="B25" s="1191"/>
      <c r="C25" s="1192" t="s">
        <v>523</v>
      </c>
      <c r="D25" s="1193"/>
      <c r="E25" s="1193"/>
      <c r="F25" s="1193"/>
      <c r="G25" s="1193"/>
      <c r="H25" s="1193"/>
      <c r="I25" s="1193"/>
      <c r="J25" s="1193"/>
      <c r="K25" s="1193"/>
      <c r="L25" s="1193"/>
      <c r="M25" s="1193"/>
      <c r="N25" s="1193"/>
      <c r="O25" s="1193"/>
      <c r="P25" s="1193"/>
      <c r="Q25" s="1193"/>
      <c r="R25" s="1193"/>
      <c r="S25" s="1193"/>
      <c r="T25" s="1193"/>
      <c r="U25" s="1193"/>
      <c r="V25" s="1193"/>
      <c r="W25" s="1193"/>
      <c r="X25" s="1193"/>
      <c r="Y25" s="1193"/>
      <c r="Z25" s="1193"/>
      <c r="AA25" s="1193"/>
      <c r="AB25" s="1193"/>
      <c r="AC25" s="1193"/>
      <c r="AD25" s="1193"/>
      <c r="AE25" s="1193"/>
      <c r="AF25" s="1193"/>
      <c r="AG25" s="1193"/>
      <c r="AH25" s="1193"/>
      <c r="AI25" s="1193"/>
      <c r="AJ25" s="1193"/>
      <c r="AK25" s="1193"/>
      <c r="AL25" s="1193"/>
      <c r="AM25" s="1193"/>
      <c r="AN25" s="1193"/>
      <c r="AO25" s="1193"/>
      <c r="AP25" s="1193"/>
      <c r="AQ25" s="1193"/>
      <c r="AR25" s="1193"/>
      <c r="AS25" s="1193"/>
      <c r="AT25" s="1193"/>
      <c r="AU25" s="1193"/>
      <c r="AV25" s="1193"/>
      <c r="AW25" s="1193"/>
      <c r="AX25" s="1193"/>
      <c r="AY25" s="1193"/>
      <c r="AZ25" s="1193"/>
      <c r="BA25" s="1193"/>
      <c r="BB25" s="1193"/>
      <c r="BC25" s="1193"/>
      <c r="BD25" s="1193"/>
      <c r="BE25" s="1193"/>
      <c r="BF25" s="1193"/>
      <c r="BG25" s="1193"/>
      <c r="BH25" s="1193"/>
      <c r="BI25" s="1193"/>
      <c r="BJ25" s="1193"/>
      <c r="BK25" s="1193"/>
      <c r="BL25" s="1193"/>
      <c r="BM25" s="1193"/>
      <c r="BN25" s="1193"/>
      <c r="BO25" s="1193"/>
      <c r="BP25" s="1193"/>
      <c r="BQ25" s="1193"/>
      <c r="BR25" s="1193"/>
      <c r="BS25" s="1193"/>
      <c r="BT25" s="1193"/>
      <c r="BU25" s="1193"/>
      <c r="BV25" s="1193"/>
      <c r="BW25" s="1193"/>
      <c r="BX25" s="1193"/>
      <c r="BY25" s="1193"/>
      <c r="BZ25" s="1193"/>
      <c r="CA25" s="1193"/>
      <c r="CB25" s="1193"/>
      <c r="CC25" s="1193"/>
      <c r="CD25" s="1193"/>
      <c r="CE25" s="1193"/>
      <c r="CF25" s="1193"/>
      <c r="CG25" s="1193"/>
      <c r="CH25" s="1193"/>
      <c r="CI25" s="1193"/>
      <c r="CJ25" s="1193"/>
      <c r="CK25" s="1193"/>
      <c r="CL25" s="1193"/>
      <c r="CM25" s="1193"/>
      <c r="CN25" s="1193"/>
      <c r="CO25" s="1193"/>
      <c r="CP25" s="1193"/>
      <c r="CQ25" s="1193"/>
      <c r="CR25" s="1193"/>
      <c r="CS25" s="1193"/>
      <c r="CT25" s="1193"/>
      <c r="CU25" s="1193"/>
      <c r="CV25" s="1193"/>
      <c r="CW25" s="1193"/>
      <c r="CX25" s="1193"/>
      <c r="CY25" s="1193"/>
      <c r="CZ25" s="1193"/>
      <c r="DA25" s="1193"/>
      <c r="DB25" s="1193"/>
      <c r="DC25" s="1193"/>
      <c r="DD25" s="1193"/>
      <c r="DE25" s="1194"/>
      <c r="DF25" s="1194"/>
      <c r="DG25" s="1194"/>
      <c r="DH25" s="1194"/>
      <c r="DI25" s="1194"/>
      <c r="DJ25" s="1194"/>
      <c r="DK25" s="1194"/>
      <c r="DL25" s="1194"/>
      <c r="DM25" s="1194"/>
      <c r="DN25" s="1194"/>
      <c r="DO25" s="1194"/>
      <c r="DP25" s="1194"/>
      <c r="DQ25" s="1194"/>
      <c r="DR25" s="1193"/>
      <c r="DS25" s="1193"/>
      <c r="DT25" s="1193"/>
      <c r="DU25" s="1193"/>
      <c r="DV25" s="1193"/>
      <c r="DW25" s="1193"/>
      <c r="DX25" s="1193"/>
      <c r="DY25" s="1193"/>
      <c r="DZ25" s="1195"/>
    </row>
    <row r="26" spans="1:130" s="1190" customFormat="1" ht="15.75" customHeight="1">
      <c r="A26" s="1159"/>
      <c r="B26" s="1156"/>
      <c r="C26" s="1157"/>
      <c r="D26" s="1157"/>
      <c r="E26" s="1157"/>
      <c r="F26" s="1157"/>
      <c r="G26" s="1157"/>
      <c r="H26" s="1157"/>
      <c r="I26" s="1157"/>
      <c r="J26" s="1157"/>
      <c r="K26" s="1157"/>
      <c r="L26" s="1157"/>
      <c r="M26" s="1157"/>
      <c r="N26" s="1157"/>
      <c r="O26" s="1157"/>
      <c r="P26" s="1157"/>
      <c r="Q26" s="1157"/>
      <c r="R26" s="1157"/>
      <c r="S26" s="1157"/>
      <c r="T26" s="1157"/>
      <c r="U26" s="1157"/>
      <c r="V26" s="1157"/>
      <c r="W26" s="1157"/>
      <c r="X26" s="1157"/>
      <c r="Y26" s="1157"/>
      <c r="Z26" s="1157"/>
      <c r="AA26" s="1157"/>
      <c r="AB26" s="1157"/>
      <c r="AC26" s="1157"/>
      <c r="AD26" s="1157"/>
      <c r="AE26" s="1157"/>
      <c r="AF26" s="1157"/>
      <c r="AG26" s="1157"/>
      <c r="AH26" s="1157"/>
      <c r="AI26" s="1157"/>
      <c r="AJ26" s="1157"/>
      <c r="AK26" s="1157"/>
      <c r="AL26" s="1157"/>
      <c r="AM26" s="1157"/>
      <c r="AN26" s="1157"/>
      <c r="AO26" s="1157"/>
      <c r="AP26" s="1157"/>
      <c r="AQ26" s="1157"/>
      <c r="AR26" s="1157"/>
      <c r="AS26" s="1157"/>
      <c r="AT26" s="1157"/>
      <c r="AU26" s="1157"/>
      <c r="AV26" s="1157"/>
      <c r="AW26" s="1157"/>
      <c r="AX26" s="1157"/>
      <c r="AY26" s="1157"/>
      <c r="AZ26" s="1157"/>
      <c r="BA26" s="1157"/>
      <c r="BB26" s="1157"/>
      <c r="BC26" s="1157"/>
      <c r="BD26" s="1157"/>
      <c r="BE26" s="1157"/>
      <c r="BF26" s="1157"/>
      <c r="BG26" s="1157"/>
      <c r="BH26" s="1157"/>
      <c r="BI26" s="1157"/>
      <c r="BJ26" s="1157"/>
      <c r="BK26" s="1157"/>
      <c r="BL26" s="1157"/>
      <c r="BM26" s="1157"/>
      <c r="BN26" s="1157"/>
      <c r="BO26" s="1157"/>
      <c r="BP26" s="1157"/>
      <c r="BQ26" s="1157"/>
      <c r="BR26" s="1157"/>
      <c r="BS26" s="1157"/>
      <c r="BT26" s="1157"/>
      <c r="BU26" s="1157"/>
      <c r="BV26" s="1157"/>
      <c r="BW26" s="1157"/>
      <c r="BX26" s="1157"/>
      <c r="BY26" s="1157"/>
      <c r="BZ26" s="1157"/>
      <c r="CA26" s="1157"/>
      <c r="CB26" s="1157"/>
      <c r="CC26" s="1157"/>
      <c r="CD26" s="1157"/>
      <c r="CE26" s="1157"/>
      <c r="CF26" s="1157"/>
      <c r="CG26" s="1157"/>
      <c r="CH26" s="1157"/>
      <c r="CI26" s="1157"/>
      <c r="CJ26" s="1157"/>
      <c r="CK26" s="1157"/>
      <c r="CL26" s="1157"/>
      <c r="CM26" s="1157"/>
      <c r="CN26" s="1157"/>
      <c r="CO26" s="1157"/>
      <c r="CP26" s="1157"/>
      <c r="CQ26" s="1157"/>
      <c r="CR26" s="1157"/>
      <c r="CS26" s="1157"/>
      <c r="CT26" s="1157"/>
      <c r="CU26" s="1157"/>
      <c r="CV26" s="1157"/>
      <c r="CW26" s="1157"/>
      <c r="CX26" s="1157"/>
      <c r="CY26" s="1157"/>
      <c r="CZ26" s="1157"/>
      <c r="DA26" s="1157"/>
      <c r="DB26" s="1157"/>
      <c r="DC26" s="1157"/>
      <c r="DD26" s="1157"/>
      <c r="DE26" s="1157"/>
      <c r="DF26" s="1157"/>
      <c r="DG26" s="1157"/>
      <c r="DH26" s="1157"/>
      <c r="DI26" s="1157"/>
      <c r="DJ26" s="1157"/>
      <c r="DK26" s="1157"/>
      <c r="DL26" s="1157"/>
      <c r="DM26" s="1157"/>
      <c r="DN26" s="1157"/>
      <c r="DO26" s="1157"/>
      <c r="DP26" s="1157"/>
      <c r="DQ26" s="1157"/>
      <c r="DR26" s="1157"/>
      <c r="DS26" s="1157"/>
      <c r="DT26" s="1157"/>
      <c r="DU26" s="1157"/>
      <c r="DV26" s="1157"/>
      <c r="DW26" s="1157"/>
      <c r="DX26" s="1157"/>
      <c r="DY26" s="1157"/>
      <c r="DZ26" s="1158"/>
    </row>
    <row r="27" spans="1:130" s="1198" customFormat="1" ht="25.5" customHeight="1">
      <c r="A27" s="1157"/>
      <c r="B27" s="1156"/>
      <c r="C27" s="2434" t="s">
        <v>522</v>
      </c>
      <c r="D27" s="2435"/>
      <c r="E27" s="2435"/>
      <c r="F27" s="2435"/>
      <c r="G27" s="2435"/>
      <c r="H27" s="2435"/>
      <c r="I27" s="2435"/>
      <c r="J27" s="2435"/>
      <c r="K27" s="2435"/>
      <c r="L27" s="2435"/>
      <c r="M27" s="2435"/>
      <c r="N27" s="2435"/>
      <c r="O27" s="2435"/>
      <c r="P27" s="2435"/>
      <c r="Q27" s="2435"/>
      <c r="R27" s="2436"/>
      <c r="S27" s="2383" t="s">
        <v>326</v>
      </c>
      <c r="T27" s="2384"/>
      <c r="U27" s="2384"/>
      <c r="V27" s="2384"/>
      <c r="W27" s="2384"/>
      <c r="X27" s="2384"/>
      <c r="Y27" s="2384"/>
      <c r="Z27" s="2437"/>
      <c r="AA27" s="2438">
        <f>+BC32</f>
        <v>0</v>
      </c>
      <c r="AB27" s="2439"/>
      <c r="AC27" s="2439"/>
      <c r="AD27" s="2439"/>
      <c r="AE27" s="2439"/>
      <c r="AF27" s="2439"/>
      <c r="AG27" s="2439"/>
      <c r="AH27" s="2439"/>
      <c r="AI27" s="2439"/>
      <c r="AJ27" s="2439"/>
      <c r="AK27" s="2439"/>
      <c r="AL27" s="2439"/>
      <c r="AM27" s="2439"/>
      <c r="AN27" s="2439"/>
      <c r="AO27" s="2439"/>
      <c r="AP27" s="2439"/>
      <c r="AQ27" s="2439"/>
      <c r="AR27" s="2439"/>
      <c r="AS27" s="2440"/>
      <c r="AT27" s="2380" t="s">
        <v>327</v>
      </c>
      <c r="AU27" s="2381"/>
      <c r="AV27" s="2381"/>
      <c r="AW27" s="2381"/>
      <c r="AX27" s="2381"/>
      <c r="AY27" s="2381"/>
      <c r="AZ27" s="2381"/>
      <c r="BA27" s="2381"/>
      <c r="BB27" s="2382"/>
      <c r="BC27" s="2383" t="s">
        <v>328</v>
      </c>
      <c r="BD27" s="2384"/>
      <c r="BE27" s="2384"/>
      <c r="BF27" s="2384"/>
      <c r="BG27" s="2384"/>
      <c r="BH27" s="2384"/>
      <c r="BI27" s="2385"/>
      <c r="BJ27" s="1196"/>
      <c r="BK27" s="1197"/>
      <c r="BL27" s="1197"/>
      <c r="BM27" s="1197"/>
      <c r="BN27" s="1197"/>
      <c r="BO27" s="1197"/>
      <c r="BP27" s="1197"/>
      <c r="BQ27" s="1197"/>
      <c r="BR27" s="1197"/>
      <c r="BS27" s="1197"/>
      <c r="BT27" s="1197"/>
      <c r="BU27" s="1197"/>
      <c r="BV27" s="1197"/>
      <c r="BW27" s="1157"/>
      <c r="BX27" s="1157"/>
      <c r="BY27" s="1157"/>
      <c r="BZ27" s="1157"/>
      <c r="CA27" s="1157"/>
      <c r="CB27" s="1197"/>
      <c r="CC27" s="1197"/>
      <c r="CD27" s="1197"/>
      <c r="CE27" s="1197"/>
      <c r="CF27" s="1197"/>
      <c r="CG27" s="1197"/>
      <c r="CH27" s="1197"/>
      <c r="CI27" s="1197"/>
      <c r="CJ27" s="1197"/>
      <c r="CK27" s="1197"/>
      <c r="CL27" s="1197"/>
      <c r="CM27" s="1197"/>
      <c r="CN27" s="1197"/>
      <c r="CO27" s="1197"/>
      <c r="CP27" s="1197"/>
      <c r="CQ27" s="1197"/>
      <c r="CR27" s="1197"/>
      <c r="CS27" s="1197"/>
      <c r="CT27" s="1197"/>
      <c r="CU27" s="1197"/>
      <c r="CV27" s="1197"/>
      <c r="CW27" s="1197"/>
      <c r="CX27" s="1196"/>
      <c r="CY27" s="1196"/>
      <c r="CZ27" s="1196"/>
      <c r="DA27" s="1196"/>
      <c r="DB27" s="1196"/>
      <c r="DC27" s="1196"/>
      <c r="DD27" s="1196"/>
      <c r="DE27" s="1196"/>
      <c r="DF27" s="1196"/>
      <c r="DG27" s="1196"/>
      <c r="DH27" s="1196"/>
      <c r="DI27" s="1196"/>
      <c r="DJ27" s="1196"/>
      <c r="DK27" s="1196"/>
      <c r="DL27" s="1196"/>
      <c r="DM27" s="1196"/>
      <c r="DN27" s="1196"/>
      <c r="DO27" s="1196"/>
      <c r="DP27" s="1196"/>
      <c r="DQ27" s="1196"/>
      <c r="DR27" s="1196"/>
      <c r="DS27" s="1196"/>
      <c r="DT27" s="1196"/>
      <c r="DU27" s="1196"/>
      <c r="DV27" s="1196"/>
      <c r="DW27" s="1196"/>
      <c r="DX27" s="1196"/>
      <c r="DY27" s="1196"/>
      <c r="DZ27" s="1158"/>
    </row>
    <row r="28" spans="1:130" s="1208" customFormat="1" ht="16.5" customHeight="1">
      <c r="A28" s="1199"/>
      <c r="B28" s="1156"/>
      <c r="C28" s="2353" t="s">
        <v>49</v>
      </c>
      <c r="D28" s="2354"/>
      <c r="E28" s="2354"/>
      <c r="F28" s="2354"/>
      <c r="G28" s="2354"/>
      <c r="H28" s="2354"/>
      <c r="I28" s="2354"/>
      <c r="J28" s="2355"/>
      <c r="K28" s="2359"/>
      <c r="L28" s="2360"/>
      <c r="M28" s="2360"/>
      <c r="N28" s="2360"/>
      <c r="O28" s="2360"/>
      <c r="P28" s="2360"/>
      <c r="Q28" s="2360"/>
      <c r="R28" s="2360"/>
      <c r="S28" s="2360"/>
      <c r="T28" s="2360"/>
      <c r="U28" s="2360"/>
      <c r="V28" s="2360"/>
      <c r="W28" s="2360"/>
      <c r="X28" s="2360"/>
      <c r="Y28" s="2360"/>
      <c r="Z28" s="2360"/>
      <c r="AA28" s="2360"/>
      <c r="AB28" s="2360"/>
      <c r="AC28" s="2360"/>
      <c r="AD28" s="2360"/>
      <c r="AE28" s="2360"/>
      <c r="AF28" s="2360"/>
      <c r="AG28" s="2360"/>
      <c r="AH28" s="2360"/>
      <c r="AI28" s="2360"/>
      <c r="AJ28" s="2360"/>
      <c r="AK28" s="2360"/>
      <c r="AL28" s="2360"/>
      <c r="AM28" s="2360"/>
      <c r="AN28" s="2360"/>
      <c r="AO28" s="2360"/>
      <c r="AP28" s="2360"/>
      <c r="AQ28" s="2360"/>
      <c r="AR28" s="2360"/>
      <c r="AS28" s="2361"/>
      <c r="AT28" s="2371"/>
      <c r="AU28" s="2372"/>
      <c r="AV28" s="2372"/>
      <c r="AW28" s="2372"/>
      <c r="AX28" s="2372"/>
      <c r="AY28" s="2372"/>
      <c r="AZ28" s="2372"/>
      <c r="BA28" s="2372"/>
      <c r="BB28" s="2388"/>
      <c r="BC28" s="2371"/>
      <c r="BD28" s="2372"/>
      <c r="BE28" s="2372"/>
      <c r="BF28" s="2372"/>
      <c r="BG28" s="2372"/>
      <c r="BH28" s="2372"/>
      <c r="BI28" s="2373"/>
      <c r="BJ28" s="1200"/>
      <c r="BK28" s="1200"/>
      <c r="BL28" s="1200"/>
      <c r="BM28" s="1200"/>
      <c r="BN28" s="1200"/>
      <c r="BO28" s="1200"/>
      <c r="BP28" s="1200"/>
      <c r="BQ28" s="1200"/>
      <c r="BR28" s="1201" t="s">
        <v>524</v>
      </c>
      <c r="BS28" s="1202"/>
      <c r="BT28" s="1202"/>
      <c r="BU28" s="1202"/>
      <c r="BV28" s="1202"/>
      <c r="BW28" s="1203"/>
      <c r="BX28" s="1203"/>
      <c r="BY28" s="1203"/>
      <c r="BZ28" s="1203"/>
      <c r="CA28" s="1203"/>
      <c r="CB28" s="1202"/>
      <c r="CC28" s="1202"/>
      <c r="CD28" s="1202"/>
      <c r="CE28" s="1202"/>
      <c r="CF28" s="1202"/>
      <c r="CG28" s="1202"/>
      <c r="CH28" s="1202"/>
      <c r="CI28" s="1202"/>
      <c r="CJ28" s="1202"/>
      <c r="CK28" s="1202"/>
      <c r="CL28" s="1202"/>
      <c r="CM28" s="1202"/>
      <c r="CN28" s="1202"/>
      <c r="CO28" s="1202"/>
      <c r="CP28" s="1202"/>
      <c r="CQ28" s="1202"/>
      <c r="CR28" s="1202"/>
      <c r="CS28" s="1202"/>
      <c r="CT28" s="1202"/>
      <c r="CU28" s="1202"/>
      <c r="CV28" s="1202"/>
      <c r="CW28" s="1202"/>
      <c r="CX28" s="1204"/>
      <c r="CY28" s="1204"/>
      <c r="CZ28" s="1204"/>
      <c r="DA28" s="1204"/>
      <c r="DB28" s="1204"/>
      <c r="DC28" s="1204"/>
      <c r="DD28" s="1204"/>
      <c r="DE28" s="1204"/>
      <c r="DF28" s="1204"/>
      <c r="DG28" s="1204"/>
      <c r="DH28" s="1204"/>
      <c r="DI28" s="1204"/>
      <c r="DJ28" s="1204"/>
      <c r="DK28" s="1204"/>
      <c r="DL28" s="1204"/>
      <c r="DM28" s="1204"/>
      <c r="DN28" s="1204"/>
      <c r="DO28" s="1204"/>
      <c r="DP28" s="1204"/>
      <c r="DQ28" s="1204"/>
      <c r="DR28" s="1204"/>
      <c r="DS28" s="1204"/>
      <c r="DT28" s="1204"/>
      <c r="DU28" s="1204"/>
      <c r="DV28" s="1204"/>
      <c r="DW28" s="1205"/>
      <c r="DX28" s="1206"/>
      <c r="DY28" s="1206"/>
      <c r="DZ28" s="1207"/>
    </row>
    <row r="29" spans="1:130" s="1190" customFormat="1" ht="27" customHeight="1">
      <c r="A29" s="1159"/>
      <c r="B29" s="1156"/>
      <c r="C29" s="2356"/>
      <c r="D29" s="2357"/>
      <c r="E29" s="2357"/>
      <c r="F29" s="2357"/>
      <c r="G29" s="2357"/>
      <c r="H29" s="2357"/>
      <c r="I29" s="2357"/>
      <c r="J29" s="2358"/>
      <c r="K29" s="2362"/>
      <c r="L29" s="2363"/>
      <c r="M29" s="2363"/>
      <c r="N29" s="2363"/>
      <c r="O29" s="2363"/>
      <c r="P29" s="2363"/>
      <c r="Q29" s="2363"/>
      <c r="R29" s="2363"/>
      <c r="S29" s="2363"/>
      <c r="T29" s="2363"/>
      <c r="U29" s="2363"/>
      <c r="V29" s="2363"/>
      <c r="W29" s="2363"/>
      <c r="X29" s="2363"/>
      <c r="Y29" s="2363"/>
      <c r="Z29" s="2363"/>
      <c r="AA29" s="2363"/>
      <c r="AB29" s="2363"/>
      <c r="AC29" s="2363"/>
      <c r="AD29" s="2363"/>
      <c r="AE29" s="2363"/>
      <c r="AF29" s="2363"/>
      <c r="AG29" s="2363"/>
      <c r="AH29" s="2363"/>
      <c r="AI29" s="2363"/>
      <c r="AJ29" s="2363"/>
      <c r="AK29" s="2363"/>
      <c r="AL29" s="2363"/>
      <c r="AM29" s="2363"/>
      <c r="AN29" s="2363"/>
      <c r="AO29" s="2363"/>
      <c r="AP29" s="2363"/>
      <c r="AQ29" s="2363"/>
      <c r="AR29" s="2363"/>
      <c r="AS29" s="2364"/>
      <c r="AT29" s="2374"/>
      <c r="AU29" s="2375"/>
      <c r="AV29" s="2375"/>
      <c r="AW29" s="2375"/>
      <c r="AX29" s="2375"/>
      <c r="AY29" s="2375"/>
      <c r="AZ29" s="2375"/>
      <c r="BA29" s="2375"/>
      <c r="BB29" s="2389"/>
      <c r="BC29" s="2374"/>
      <c r="BD29" s="2375"/>
      <c r="BE29" s="2375"/>
      <c r="BF29" s="2375"/>
      <c r="BG29" s="2375"/>
      <c r="BH29" s="2375"/>
      <c r="BI29" s="2376"/>
      <c r="BJ29" s="1157"/>
      <c r="BK29" s="1157"/>
      <c r="BL29" s="1157"/>
      <c r="BM29" s="1157"/>
      <c r="BN29" s="1157"/>
      <c r="BO29" s="1157"/>
      <c r="BP29" s="1157"/>
      <c r="BQ29" s="1157"/>
      <c r="BR29" s="2386" t="s">
        <v>840</v>
      </c>
      <c r="BS29" s="2387"/>
      <c r="BT29" s="2387"/>
      <c r="BU29" s="2387"/>
      <c r="BV29" s="2387"/>
      <c r="BW29" s="2387"/>
      <c r="BX29" s="2387"/>
      <c r="BY29" s="2387"/>
      <c r="BZ29" s="2387"/>
      <c r="CA29" s="2387"/>
      <c r="CB29" s="2387"/>
      <c r="CC29" s="2387"/>
      <c r="CD29" s="2387"/>
      <c r="CE29" s="2387"/>
      <c r="CF29" s="2387"/>
      <c r="CG29" s="2387"/>
      <c r="CH29" s="2387"/>
      <c r="CI29" s="2387"/>
      <c r="CJ29" s="2387"/>
      <c r="CK29" s="2387"/>
      <c r="CL29" s="2387"/>
      <c r="CM29" s="2387"/>
      <c r="CN29" s="2387"/>
      <c r="CO29" s="2387"/>
      <c r="CP29" s="2387"/>
      <c r="CQ29" s="2387"/>
      <c r="CR29" s="2387"/>
      <c r="CS29" s="2387"/>
      <c r="CT29" s="2387"/>
      <c r="CU29" s="2387"/>
      <c r="CV29" s="2387"/>
      <c r="CW29" s="2387"/>
      <c r="CX29" s="2387"/>
      <c r="CY29" s="2387"/>
      <c r="CZ29" s="2387"/>
      <c r="DA29" s="2387"/>
      <c r="DB29" s="2387"/>
      <c r="DC29" s="2387"/>
      <c r="DD29" s="2387"/>
      <c r="DE29" s="2387"/>
      <c r="DF29" s="2387"/>
      <c r="DG29" s="2387"/>
      <c r="DH29" s="2387"/>
      <c r="DI29" s="2387"/>
      <c r="DJ29" s="2387"/>
      <c r="DK29" s="2387"/>
      <c r="DL29" s="2387"/>
      <c r="DM29" s="2387"/>
      <c r="DN29" s="2387"/>
      <c r="DO29" s="2387"/>
      <c r="DP29" s="2387"/>
      <c r="DQ29" s="2387"/>
      <c r="DR29" s="2387"/>
      <c r="DS29" s="2387"/>
      <c r="DT29" s="2387"/>
      <c r="DU29" s="2387"/>
      <c r="DV29" s="1206"/>
      <c r="DW29" s="1209"/>
      <c r="DX29" s="1206"/>
      <c r="DY29" s="1206"/>
      <c r="DZ29" s="1158"/>
    </row>
    <row r="30" spans="1:130" s="1190" customFormat="1" ht="18.75" customHeight="1">
      <c r="A30" s="1159"/>
      <c r="B30" s="1156"/>
      <c r="C30" s="2353" t="s">
        <v>50</v>
      </c>
      <c r="D30" s="2354"/>
      <c r="E30" s="2354"/>
      <c r="F30" s="2354"/>
      <c r="G30" s="2354"/>
      <c r="H30" s="2354"/>
      <c r="I30" s="2354"/>
      <c r="J30" s="2355"/>
      <c r="K30" s="2359"/>
      <c r="L30" s="2360"/>
      <c r="M30" s="2360"/>
      <c r="N30" s="2360"/>
      <c r="O30" s="2360"/>
      <c r="P30" s="2360"/>
      <c r="Q30" s="2360"/>
      <c r="R30" s="2360"/>
      <c r="S30" s="2360"/>
      <c r="T30" s="2360"/>
      <c r="U30" s="2360"/>
      <c r="V30" s="2360"/>
      <c r="W30" s="2360"/>
      <c r="X30" s="2360"/>
      <c r="Y30" s="2360"/>
      <c r="Z30" s="2360"/>
      <c r="AA30" s="2360"/>
      <c r="AB30" s="2360"/>
      <c r="AC30" s="2360"/>
      <c r="AD30" s="2360"/>
      <c r="AE30" s="2360"/>
      <c r="AF30" s="2360"/>
      <c r="AG30" s="2360"/>
      <c r="AH30" s="2360"/>
      <c r="AI30" s="2360"/>
      <c r="AJ30" s="2360"/>
      <c r="AK30" s="2360"/>
      <c r="AL30" s="2360"/>
      <c r="AM30" s="2360"/>
      <c r="AN30" s="2360"/>
      <c r="AO30" s="2360"/>
      <c r="AP30" s="2360"/>
      <c r="AQ30" s="2360"/>
      <c r="AR30" s="2360"/>
      <c r="AS30" s="2361"/>
      <c r="AT30" s="2365"/>
      <c r="AU30" s="2366"/>
      <c r="AV30" s="2366"/>
      <c r="AW30" s="2366"/>
      <c r="AX30" s="2366"/>
      <c r="AY30" s="2366"/>
      <c r="AZ30" s="2366"/>
      <c r="BA30" s="2366"/>
      <c r="BB30" s="2367"/>
      <c r="BC30" s="2371"/>
      <c r="BD30" s="2372"/>
      <c r="BE30" s="2372"/>
      <c r="BF30" s="2372"/>
      <c r="BG30" s="2372"/>
      <c r="BH30" s="2372"/>
      <c r="BI30" s="2373"/>
      <c r="BJ30" s="1210"/>
      <c r="BK30" s="1210"/>
      <c r="BL30" s="1210"/>
      <c r="BM30" s="1210"/>
      <c r="BN30" s="1210"/>
      <c r="BO30" s="1210"/>
      <c r="BP30" s="1210"/>
      <c r="BQ30" s="1210"/>
      <c r="BR30" s="2386"/>
      <c r="BS30" s="2387"/>
      <c r="BT30" s="2387"/>
      <c r="BU30" s="2387"/>
      <c r="BV30" s="2387"/>
      <c r="BW30" s="2387"/>
      <c r="BX30" s="2387"/>
      <c r="BY30" s="2387"/>
      <c r="BZ30" s="2387"/>
      <c r="CA30" s="2387"/>
      <c r="CB30" s="2387"/>
      <c r="CC30" s="2387"/>
      <c r="CD30" s="2387"/>
      <c r="CE30" s="2387"/>
      <c r="CF30" s="2387"/>
      <c r="CG30" s="2387"/>
      <c r="CH30" s="2387"/>
      <c r="CI30" s="2387"/>
      <c r="CJ30" s="2387"/>
      <c r="CK30" s="2387"/>
      <c r="CL30" s="2387"/>
      <c r="CM30" s="2387"/>
      <c r="CN30" s="2387"/>
      <c r="CO30" s="2387"/>
      <c r="CP30" s="2387"/>
      <c r="CQ30" s="2387"/>
      <c r="CR30" s="2387"/>
      <c r="CS30" s="2387"/>
      <c r="CT30" s="2387"/>
      <c r="CU30" s="2387"/>
      <c r="CV30" s="2387"/>
      <c r="CW30" s="2387"/>
      <c r="CX30" s="2387"/>
      <c r="CY30" s="2387"/>
      <c r="CZ30" s="2387"/>
      <c r="DA30" s="2387"/>
      <c r="DB30" s="2387"/>
      <c r="DC30" s="2387"/>
      <c r="DD30" s="2387"/>
      <c r="DE30" s="2387"/>
      <c r="DF30" s="2387"/>
      <c r="DG30" s="2387"/>
      <c r="DH30" s="2387"/>
      <c r="DI30" s="2387"/>
      <c r="DJ30" s="2387"/>
      <c r="DK30" s="2387"/>
      <c r="DL30" s="2387"/>
      <c r="DM30" s="2387"/>
      <c r="DN30" s="2387"/>
      <c r="DO30" s="2387"/>
      <c r="DP30" s="2387"/>
      <c r="DQ30" s="2387"/>
      <c r="DR30" s="2387"/>
      <c r="DS30" s="2387"/>
      <c r="DT30" s="2387"/>
      <c r="DU30" s="2387"/>
      <c r="DV30" s="1211"/>
      <c r="DW30" s="1212"/>
      <c r="DX30" s="1211"/>
      <c r="DY30" s="1211"/>
      <c r="DZ30" s="1158"/>
    </row>
    <row r="31" spans="1:130" s="1190" customFormat="1" ht="36" customHeight="1">
      <c r="A31" s="1159"/>
      <c r="B31" s="1156"/>
      <c r="C31" s="2356"/>
      <c r="D31" s="2357"/>
      <c r="E31" s="2357"/>
      <c r="F31" s="2357"/>
      <c r="G31" s="2357"/>
      <c r="H31" s="2357"/>
      <c r="I31" s="2357"/>
      <c r="J31" s="2358"/>
      <c r="K31" s="2362"/>
      <c r="L31" s="2363"/>
      <c r="M31" s="2363"/>
      <c r="N31" s="2363"/>
      <c r="O31" s="2363"/>
      <c r="P31" s="2363"/>
      <c r="Q31" s="2363"/>
      <c r="R31" s="2363"/>
      <c r="S31" s="2363"/>
      <c r="T31" s="2363"/>
      <c r="U31" s="2363"/>
      <c r="V31" s="2363"/>
      <c r="W31" s="2363"/>
      <c r="X31" s="2363"/>
      <c r="Y31" s="2363"/>
      <c r="Z31" s="2363"/>
      <c r="AA31" s="2363"/>
      <c r="AB31" s="2363"/>
      <c r="AC31" s="2363"/>
      <c r="AD31" s="2363"/>
      <c r="AE31" s="2363"/>
      <c r="AF31" s="2363"/>
      <c r="AG31" s="2363"/>
      <c r="AH31" s="2363"/>
      <c r="AI31" s="2363"/>
      <c r="AJ31" s="2363"/>
      <c r="AK31" s="2363"/>
      <c r="AL31" s="2363"/>
      <c r="AM31" s="2363"/>
      <c r="AN31" s="2363"/>
      <c r="AO31" s="2363"/>
      <c r="AP31" s="2363"/>
      <c r="AQ31" s="2363"/>
      <c r="AR31" s="2363"/>
      <c r="AS31" s="2364"/>
      <c r="AT31" s="2368"/>
      <c r="AU31" s="2369"/>
      <c r="AV31" s="2369"/>
      <c r="AW31" s="2369"/>
      <c r="AX31" s="2369"/>
      <c r="AY31" s="2369"/>
      <c r="AZ31" s="2369"/>
      <c r="BA31" s="2369"/>
      <c r="BB31" s="2370"/>
      <c r="BC31" s="2374"/>
      <c r="BD31" s="2375"/>
      <c r="BE31" s="2375"/>
      <c r="BF31" s="2375"/>
      <c r="BG31" s="2375"/>
      <c r="BH31" s="2375"/>
      <c r="BI31" s="2376"/>
      <c r="BJ31" s="1210"/>
      <c r="BK31" s="1210"/>
      <c r="BL31" s="1210"/>
      <c r="BM31" s="1210"/>
      <c r="BN31" s="1210"/>
      <c r="BO31" s="1210"/>
      <c r="BP31" s="1210"/>
      <c r="BQ31" s="1210"/>
      <c r="BR31" s="2386"/>
      <c r="BS31" s="2387"/>
      <c r="BT31" s="2387"/>
      <c r="BU31" s="2387"/>
      <c r="BV31" s="2387"/>
      <c r="BW31" s="2387"/>
      <c r="BX31" s="2387"/>
      <c r="BY31" s="2387"/>
      <c r="BZ31" s="2387"/>
      <c r="CA31" s="2387"/>
      <c r="CB31" s="2387"/>
      <c r="CC31" s="2387"/>
      <c r="CD31" s="2387"/>
      <c r="CE31" s="2387"/>
      <c r="CF31" s="2387"/>
      <c r="CG31" s="2387"/>
      <c r="CH31" s="2387"/>
      <c r="CI31" s="2387"/>
      <c r="CJ31" s="2387"/>
      <c r="CK31" s="2387"/>
      <c r="CL31" s="2387"/>
      <c r="CM31" s="2387"/>
      <c r="CN31" s="2387"/>
      <c r="CO31" s="2387"/>
      <c r="CP31" s="2387"/>
      <c r="CQ31" s="2387"/>
      <c r="CR31" s="2387"/>
      <c r="CS31" s="2387"/>
      <c r="CT31" s="2387"/>
      <c r="CU31" s="2387"/>
      <c r="CV31" s="2387"/>
      <c r="CW31" s="2387"/>
      <c r="CX31" s="2387"/>
      <c r="CY31" s="2387"/>
      <c r="CZ31" s="2387"/>
      <c r="DA31" s="2387"/>
      <c r="DB31" s="2387"/>
      <c r="DC31" s="2387"/>
      <c r="DD31" s="2387"/>
      <c r="DE31" s="2387"/>
      <c r="DF31" s="2387"/>
      <c r="DG31" s="2387"/>
      <c r="DH31" s="2387"/>
      <c r="DI31" s="2387"/>
      <c r="DJ31" s="2387"/>
      <c r="DK31" s="2387"/>
      <c r="DL31" s="2387"/>
      <c r="DM31" s="2387"/>
      <c r="DN31" s="2387"/>
      <c r="DO31" s="2387"/>
      <c r="DP31" s="2387"/>
      <c r="DQ31" s="2387"/>
      <c r="DR31" s="2387"/>
      <c r="DS31" s="2387"/>
      <c r="DT31" s="2387"/>
      <c r="DU31" s="2387"/>
      <c r="DV31" s="1213"/>
      <c r="DW31" s="1214"/>
      <c r="DX31" s="1213"/>
      <c r="DY31" s="1213"/>
      <c r="DZ31" s="1158"/>
    </row>
    <row r="32" spans="1:130" s="1190" customFormat="1" ht="23.25" customHeight="1">
      <c r="A32" s="1159"/>
      <c r="B32" s="1156"/>
      <c r="C32" s="2353" t="s">
        <v>803</v>
      </c>
      <c r="D32" s="2354"/>
      <c r="E32" s="2354"/>
      <c r="F32" s="2354"/>
      <c r="G32" s="2354"/>
      <c r="H32" s="2354"/>
      <c r="I32" s="2354"/>
      <c r="J32" s="2355"/>
      <c r="K32" s="2359"/>
      <c r="L32" s="2360"/>
      <c r="M32" s="2360"/>
      <c r="N32" s="2360"/>
      <c r="O32" s="2360"/>
      <c r="P32" s="2360"/>
      <c r="Q32" s="2360"/>
      <c r="R32" s="2360"/>
      <c r="S32" s="2360"/>
      <c r="T32" s="2360"/>
      <c r="U32" s="2360"/>
      <c r="V32" s="2360"/>
      <c r="W32" s="2360"/>
      <c r="X32" s="2360"/>
      <c r="Y32" s="2360"/>
      <c r="Z32" s="2360"/>
      <c r="AA32" s="2360"/>
      <c r="AB32" s="2360"/>
      <c r="AC32" s="2360"/>
      <c r="AD32" s="2360"/>
      <c r="AE32" s="2360"/>
      <c r="AF32" s="2360"/>
      <c r="AG32" s="2360"/>
      <c r="AH32" s="2360"/>
      <c r="AI32" s="2360"/>
      <c r="AJ32" s="2360"/>
      <c r="AK32" s="2360"/>
      <c r="AL32" s="2360"/>
      <c r="AM32" s="2360"/>
      <c r="AN32" s="2360"/>
      <c r="AO32" s="2360"/>
      <c r="AP32" s="2360"/>
      <c r="AQ32" s="2360"/>
      <c r="AR32" s="2360"/>
      <c r="AS32" s="2361"/>
      <c r="AT32" s="2365"/>
      <c r="AU32" s="2366"/>
      <c r="AV32" s="2366"/>
      <c r="AW32" s="2366"/>
      <c r="AX32" s="2366"/>
      <c r="AY32" s="2366"/>
      <c r="AZ32" s="2366"/>
      <c r="BA32" s="2366"/>
      <c r="BB32" s="2367"/>
      <c r="BC32" s="2371"/>
      <c r="BD32" s="2372"/>
      <c r="BE32" s="2372"/>
      <c r="BF32" s="2372"/>
      <c r="BG32" s="2372"/>
      <c r="BH32" s="2372"/>
      <c r="BI32" s="2373"/>
      <c r="BJ32" s="1215"/>
      <c r="BK32" s="1215"/>
      <c r="BL32" s="1215"/>
      <c r="BM32" s="1215"/>
      <c r="BN32" s="1215"/>
      <c r="BO32" s="1215"/>
      <c r="BP32" s="1215"/>
      <c r="BQ32" s="1215"/>
      <c r="BR32" s="2386"/>
      <c r="BS32" s="2387"/>
      <c r="BT32" s="2387"/>
      <c r="BU32" s="2387"/>
      <c r="BV32" s="2387"/>
      <c r="BW32" s="2387"/>
      <c r="BX32" s="2387"/>
      <c r="BY32" s="2387"/>
      <c r="BZ32" s="2387"/>
      <c r="CA32" s="2387"/>
      <c r="CB32" s="2387"/>
      <c r="CC32" s="2387"/>
      <c r="CD32" s="2387"/>
      <c r="CE32" s="2387"/>
      <c r="CF32" s="2387"/>
      <c r="CG32" s="2387"/>
      <c r="CH32" s="2387"/>
      <c r="CI32" s="2387"/>
      <c r="CJ32" s="2387"/>
      <c r="CK32" s="2387"/>
      <c r="CL32" s="2387"/>
      <c r="CM32" s="2387"/>
      <c r="CN32" s="2387"/>
      <c r="CO32" s="2387"/>
      <c r="CP32" s="2387"/>
      <c r="CQ32" s="2387"/>
      <c r="CR32" s="2387"/>
      <c r="CS32" s="2387"/>
      <c r="CT32" s="2387"/>
      <c r="CU32" s="2387"/>
      <c r="CV32" s="2387"/>
      <c r="CW32" s="2387"/>
      <c r="CX32" s="2387"/>
      <c r="CY32" s="2387"/>
      <c r="CZ32" s="2387"/>
      <c r="DA32" s="2387"/>
      <c r="DB32" s="2387"/>
      <c r="DC32" s="2387"/>
      <c r="DD32" s="2387"/>
      <c r="DE32" s="2387"/>
      <c r="DF32" s="2387"/>
      <c r="DG32" s="2387"/>
      <c r="DH32" s="2387"/>
      <c r="DI32" s="2387"/>
      <c r="DJ32" s="2387"/>
      <c r="DK32" s="2387"/>
      <c r="DL32" s="2387"/>
      <c r="DM32" s="2387"/>
      <c r="DN32" s="2387"/>
      <c r="DO32" s="2387"/>
      <c r="DP32" s="2387"/>
      <c r="DQ32" s="2387"/>
      <c r="DR32" s="2387"/>
      <c r="DS32" s="2387"/>
      <c r="DT32" s="2387"/>
      <c r="DU32" s="2387"/>
      <c r="DV32" s="1216"/>
      <c r="DW32" s="1217"/>
      <c r="DX32" s="1216"/>
      <c r="DY32" s="1216"/>
      <c r="DZ32" s="1158"/>
    </row>
    <row r="33" spans="1:130" s="1190" customFormat="1" ht="21.75" customHeight="1">
      <c r="A33" s="1159"/>
      <c r="B33" s="1156"/>
      <c r="C33" s="2356"/>
      <c r="D33" s="2357"/>
      <c r="E33" s="2357"/>
      <c r="F33" s="2357"/>
      <c r="G33" s="2357"/>
      <c r="H33" s="2357"/>
      <c r="I33" s="2357"/>
      <c r="J33" s="2358"/>
      <c r="K33" s="2362"/>
      <c r="L33" s="2363"/>
      <c r="M33" s="2363"/>
      <c r="N33" s="2363"/>
      <c r="O33" s="2363"/>
      <c r="P33" s="2363"/>
      <c r="Q33" s="2363"/>
      <c r="R33" s="2363"/>
      <c r="S33" s="2363"/>
      <c r="T33" s="2363"/>
      <c r="U33" s="2363"/>
      <c r="V33" s="2363"/>
      <c r="W33" s="2363"/>
      <c r="X33" s="2363"/>
      <c r="Y33" s="2363"/>
      <c r="Z33" s="2363"/>
      <c r="AA33" s="2363"/>
      <c r="AB33" s="2363"/>
      <c r="AC33" s="2363"/>
      <c r="AD33" s="2363"/>
      <c r="AE33" s="2363"/>
      <c r="AF33" s="2363"/>
      <c r="AG33" s="2363"/>
      <c r="AH33" s="2363"/>
      <c r="AI33" s="2363"/>
      <c r="AJ33" s="2363"/>
      <c r="AK33" s="2363"/>
      <c r="AL33" s="2363"/>
      <c r="AM33" s="2363"/>
      <c r="AN33" s="2363"/>
      <c r="AO33" s="2363"/>
      <c r="AP33" s="2363"/>
      <c r="AQ33" s="2363"/>
      <c r="AR33" s="2363"/>
      <c r="AS33" s="2364"/>
      <c r="AT33" s="2368"/>
      <c r="AU33" s="2369"/>
      <c r="AV33" s="2369"/>
      <c r="AW33" s="2369"/>
      <c r="AX33" s="2369"/>
      <c r="AY33" s="2369"/>
      <c r="AZ33" s="2369"/>
      <c r="BA33" s="2369"/>
      <c r="BB33" s="2370"/>
      <c r="BC33" s="2374"/>
      <c r="BD33" s="2375"/>
      <c r="BE33" s="2375"/>
      <c r="BF33" s="2375"/>
      <c r="BG33" s="2375"/>
      <c r="BH33" s="2375"/>
      <c r="BI33" s="2376"/>
      <c r="BJ33" s="1215"/>
      <c r="BK33" s="1215"/>
      <c r="BL33" s="1215"/>
      <c r="BM33" s="1215"/>
      <c r="BN33" s="1215"/>
      <c r="BO33" s="1215"/>
      <c r="BP33" s="1215"/>
      <c r="BQ33" s="1215"/>
      <c r="BR33" s="2386" t="s">
        <v>836</v>
      </c>
      <c r="BS33" s="2387"/>
      <c r="BT33" s="2387"/>
      <c r="BU33" s="2387"/>
      <c r="BV33" s="2387"/>
      <c r="BW33" s="2387"/>
      <c r="BX33" s="2387"/>
      <c r="BY33" s="2387"/>
      <c r="BZ33" s="2387"/>
      <c r="CA33" s="2387"/>
      <c r="CB33" s="2387"/>
      <c r="CC33" s="2387"/>
      <c r="CD33" s="2387"/>
      <c r="CE33" s="2387"/>
      <c r="CF33" s="2387"/>
      <c r="CG33" s="2387"/>
      <c r="CH33" s="2387"/>
      <c r="CI33" s="2387"/>
      <c r="CJ33" s="2387"/>
      <c r="CK33" s="2387"/>
      <c r="CL33" s="2387"/>
      <c r="CM33" s="2387"/>
      <c r="CN33" s="2387"/>
      <c r="CO33" s="2387"/>
      <c r="CP33" s="2387"/>
      <c r="CQ33" s="2387"/>
      <c r="CR33" s="2387"/>
      <c r="CS33" s="2387"/>
      <c r="CT33" s="2387"/>
      <c r="CU33" s="2387"/>
      <c r="CV33" s="2387"/>
      <c r="CW33" s="2387"/>
      <c r="CX33" s="2387"/>
      <c r="CY33" s="2387"/>
      <c r="CZ33" s="2387"/>
      <c r="DA33" s="2387"/>
      <c r="DB33" s="2387"/>
      <c r="DC33" s="2387"/>
      <c r="DD33" s="2387"/>
      <c r="DE33" s="2387"/>
      <c r="DF33" s="2387"/>
      <c r="DG33" s="2387"/>
      <c r="DH33" s="2387"/>
      <c r="DI33" s="2387"/>
      <c r="DJ33" s="2387"/>
      <c r="DK33" s="2387"/>
      <c r="DL33" s="2387"/>
      <c r="DM33" s="2387"/>
      <c r="DN33" s="2387"/>
      <c r="DO33" s="2387"/>
      <c r="DP33" s="2387"/>
      <c r="DQ33" s="2387"/>
      <c r="DR33" s="2387"/>
      <c r="DS33" s="2387"/>
      <c r="DT33" s="2387"/>
      <c r="DU33" s="2387"/>
      <c r="DV33" s="2387"/>
      <c r="DW33" s="2421"/>
      <c r="DX33" s="1216"/>
      <c r="DY33" s="1216"/>
      <c r="DZ33" s="1158"/>
    </row>
    <row r="34" spans="1:130" s="1190" customFormat="1" ht="20.25" customHeight="1">
      <c r="A34" s="1159"/>
      <c r="B34" s="1156"/>
      <c r="C34" s="2353" t="s">
        <v>804</v>
      </c>
      <c r="D34" s="2354"/>
      <c r="E34" s="2354"/>
      <c r="F34" s="2354"/>
      <c r="G34" s="2354"/>
      <c r="H34" s="2354"/>
      <c r="I34" s="2354"/>
      <c r="J34" s="2355"/>
      <c r="K34" s="2359"/>
      <c r="L34" s="2360"/>
      <c r="M34" s="2360"/>
      <c r="N34" s="2360"/>
      <c r="O34" s="2360"/>
      <c r="P34" s="2360"/>
      <c r="Q34" s="2360"/>
      <c r="R34" s="2360"/>
      <c r="S34" s="2360"/>
      <c r="T34" s="2360"/>
      <c r="U34" s="2360"/>
      <c r="V34" s="2360"/>
      <c r="W34" s="2360"/>
      <c r="X34" s="2360"/>
      <c r="Y34" s="2360"/>
      <c r="Z34" s="2360"/>
      <c r="AA34" s="2360"/>
      <c r="AB34" s="2360"/>
      <c r="AC34" s="2360"/>
      <c r="AD34" s="2360"/>
      <c r="AE34" s="2360"/>
      <c r="AF34" s="2360"/>
      <c r="AG34" s="2360"/>
      <c r="AH34" s="2360"/>
      <c r="AI34" s="2360"/>
      <c r="AJ34" s="2360"/>
      <c r="AK34" s="2360"/>
      <c r="AL34" s="2360"/>
      <c r="AM34" s="2360"/>
      <c r="AN34" s="2360"/>
      <c r="AO34" s="2360"/>
      <c r="AP34" s="2360"/>
      <c r="AQ34" s="2360"/>
      <c r="AR34" s="2360"/>
      <c r="AS34" s="2361"/>
      <c r="AT34" s="2371"/>
      <c r="AU34" s="2372"/>
      <c r="AV34" s="2372"/>
      <c r="AW34" s="2372"/>
      <c r="AX34" s="2372"/>
      <c r="AY34" s="2372"/>
      <c r="AZ34" s="2372"/>
      <c r="BA34" s="2372"/>
      <c r="BB34" s="2388"/>
      <c r="BC34" s="2371"/>
      <c r="BD34" s="2372"/>
      <c r="BE34" s="2372"/>
      <c r="BF34" s="2372"/>
      <c r="BG34" s="2372"/>
      <c r="BH34" s="2372"/>
      <c r="BI34" s="2373"/>
      <c r="BJ34" s="1215"/>
      <c r="BK34" s="1215"/>
      <c r="BL34" s="1215"/>
      <c r="BM34" s="1215"/>
      <c r="BN34" s="1215"/>
      <c r="BO34" s="1215"/>
      <c r="BP34" s="1215"/>
      <c r="BQ34" s="1215"/>
      <c r="BR34" s="2386"/>
      <c r="BS34" s="2387"/>
      <c r="BT34" s="2387"/>
      <c r="BU34" s="2387"/>
      <c r="BV34" s="2387"/>
      <c r="BW34" s="2387"/>
      <c r="BX34" s="2387"/>
      <c r="BY34" s="2387"/>
      <c r="BZ34" s="2387"/>
      <c r="CA34" s="2387"/>
      <c r="CB34" s="2387"/>
      <c r="CC34" s="2387"/>
      <c r="CD34" s="2387"/>
      <c r="CE34" s="2387"/>
      <c r="CF34" s="2387"/>
      <c r="CG34" s="2387"/>
      <c r="CH34" s="2387"/>
      <c r="CI34" s="2387"/>
      <c r="CJ34" s="2387"/>
      <c r="CK34" s="2387"/>
      <c r="CL34" s="2387"/>
      <c r="CM34" s="2387"/>
      <c r="CN34" s="2387"/>
      <c r="CO34" s="2387"/>
      <c r="CP34" s="2387"/>
      <c r="CQ34" s="2387"/>
      <c r="CR34" s="2387"/>
      <c r="CS34" s="2387"/>
      <c r="CT34" s="2387"/>
      <c r="CU34" s="2387"/>
      <c r="CV34" s="2387"/>
      <c r="CW34" s="2387"/>
      <c r="CX34" s="2387"/>
      <c r="CY34" s="2387"/>
      <c r="CZ34" s="2387"/>
      <c r="DA34" s="2387"/>
      <c r="DB34" s="2387"/>
      <c r="DC34" s="2387"/>
      <c r="DD34" s="2387"/>
      <c r="DE34" s="2387"/>
      <c r="DF34" s="2387"/>
      <c r="DG34" s="2387"/>
      <c r="DH34" s="2387"/>
      <c r="DI34" s="2387"/>
      <c r="DJ34" s="2387"/>
      <c r="DK34" s="2387"/>
      <c r="DL34" s="2387"/>
      <c r="DM34" s="2387"/>
      <c r="DN34" s="2387"/>
      <c r="DO34" s="2387"/>
      <c r="DP34" s="2387"/>
      <c r="DQ34" s="2387"/>
      <c r="DR34" s="2387"/>
      <c r="DS34" s="2387"/>
      <c r="DT34" s="2387"/>
      <c r="DU34" s="2387"/>
      <c r="DV34" s="2387"/>
      <c r="DW34" s="2421"/>
      <c r="DX34" s="1216"/>
      <c r="DY34" s="1216"/>
      <c r="DZ34" s="1158"/>
    </row>
    <row r="35" spans="1:130" s="1190" customFormat="1" ht="21.75" customHeight="1">
      <c r="A35" s="1159"/>
      <c r="B35" s="1156"/>
      <c r="C35" s="2356"/>
      <c r="D35" s="2357"/>
      <c r="E35" s="2357"/>
      <c r="F35" s="2357"/>
      <c r="G35" s="2357"/>
      <c r="H35" s="2357"/>
      <c r="I35" s="2357"/>
      <c r="J35" s="2358"/>
      <c r="K35" s="2362"/>
      <c r="L35" s="2363"/>
      <c r="M35" s="2363"/>
      <c r="N35" s="2363"/>
      <c r="O35" s="2363"/>
      <c r="P35" s="2363"/>
      <c r="Q35" s="2363"/>
      <c r="R35" s="2363"/>
      <c r="S35" s="2363"/>
      <c r="T35" s="2363"/>
      <c r="U35" s="2363"/>
      <c r="V35" s="2363"/>
      <c r="W35" s="2363"/>
      <c r="X35" s="2363"/>
      <c r="Y35" s="2363"/>
      <c r="Z35" s="2363"/>
      <c r="AA35" s="2363"/>
      <c r="AB35" s="2363"/>
      <c r="AC35" s="2363"/>
      <c r="AD35" s="2363"/>
      <c r="AE35" s="2363"/>
      <c r="AF35" s="2363"/>
      <c r="AG35" s="2363"/>
      <c r="AH35" s="2363"/>
      <c r="AI35" s="2363"/>
      <c r="AJ35" s="2363"/>
      <c r="AK35" s="2363"/>
      <c r="AL35" s="2363"/>
      <c r="AM35" s="2363"/>
      <c r="AN35" s="2363"/>
      <c r="AO35" s="2363"/>
      <c r="AP35" s="2363"/>
      <c r="AQ35" s="2363"/>
      <c r="AR35" s="2363"/>
      <c r="AS35" s="2364"/>
      <c r="AT35" s="2374"/>
      <c r="AU35" s="2375"/>
      <c r="AV35" s="2375"/>
      <c r="AW35" s="2375"/>
      <c r="AX35" s="2375"/>
      <c r="AY35" s="2375"/>
      <c r="AZ35" s="2375"/>
      <c r="BA35" s="2375"/>
      <c r="BB35" s="2389"/>
      <c r="BC35" s="2374"/>
      <c r="BD35" s="2375"/>
      <c r="BE35" s="2375"/>
      <c r="BF35" s="2375"/>
      <c r="BG35" s="2375"/>
      <c r="BH35" s="2375"/>
      <c r="BI35" s="2376"/>
      <c r="BJ35" s="1215"/>
      <c r="BK35" s="1215"/>
      <c r="BL35" s="1215"/>
      <c r="BM35" s="1215"/>
      <c r="BN35" s="1215"/>
      <c r="BO35" s="1215"/>
      <c r="BP35" s="1215"/>
      <c r="BQ35" s="1215"/>
      <c r="BR35" s="2386"/>
      <c r="BS35" s="2387"/>
      <c r="BT35" s="2387"/>
      <c r="BU35" s="2387"/>
      <c r="BV35" s="2387"/>
      <c r="BW35" s="2387"/>
      <c r="BX35" s="2387"/>
      <c r="BY35" s="2387"/>
      <c r="BZ35" s="2387"/>
      <c r="CA35" s="2387"/>
      <c r="CB35" s="2387"/>
      <c r="CC35" s="2387"/>
      <c r="CD35" s="2387"/>
      <c r="CE35" s="2387"/>
      <c r="CF35" s="2387"/>
      <c r="CG35" s="2387"/>
      <c r="CH35" s="2387"/>
      <c r="CI35" s="2387"/>
      <c r="CJ35" s="2387"/>
      <c r="CK35" s="2387"/>
      <c r="CL35" s="2387"/>
      <c r="CM35" s="2387"/>
      <c r="CN35" s="2387"/>
      <c r="CO35" s="2387"/>
      <c r="CP35" s="2387"/>
      <c r="CQ35" s="2387"/>
      <c r="CR35" s="2387"/>
      <c r="CS35" s="2387"/>
      <c r="CT35" s="2387"/>
      <c r="CU35" s="2387"/>
      <c r="CV35" s="2387"/>
      <c r="CW35" s="2387"/>
      <c r="CX35" s="2387"/>
      <c r="CY35" s="2387"/>
      <c r="CZ35" s="2387"/>
      <c r="DA35" s="2387"/>
      <c r="DB35" s="2387"/>
      <c r="DC35" s="2387"/>
      <c r="DD35" s="2387"/>
      <c r="DE35" s="2387"/>
      <c r="DF35" s="2387"/>
      <c r="DG35" s="2387"/>
      <c r="DH35" s="2387"/>
      <c r="DI35" s="2387"/>
      <c r="DJ35" s="2387"/>
      <c r="DK35" s="2387"/>
      <c r="DL35" s="2387"/>
      <c r="DM35" s="2387"/>
      <c r="DN35" s="2387"/>
      <c r="DO35" s="2387"/>
      <c r="DP35" s="2387"/>
      <c r="DQ35" s="2387"/>
      <c r="DR35" s="2387"/>
      <c r="DS35" s="2387"/>
      <c r="DT35" s="2387"/>
      <c r="DU35" s="2387"/>
      <c r="DV35" s="2387"/>
      <c r="DW35" s="2421"/>
      <c r="DX35" s="1216"/>
      <c r="DY35" s="1216"/>
      <c r="DZ35" s="1158"/>
    </row>
    <row r="36" spans="1:130" s="1190" customFormat="1" ht="27" customHeight="1">
      <c r="A36" s="1159"/>
      <c r="B36" s="1156"/>
      <c r="C36" s="2402" t="s">
        <v>837</v>
      </c>
      <c r="D36" s="2403"/>
      <c r="E36" s="2403"/>
      <c r="F36" s="2403"/>
      <c r="G36" s="2403"/>
      <c r="H36" s="2403"/>
      <c r="I36" s="2403"/>
      <c r="J36" s="2403"/>
      <c r="K36" s="2403"/>
      <c r="L36" s="2403"/>
      <c r="M36" s="2403"/>
      <c r="N36" s="2403"/>
      <c r="O36" s="2403"/>
      <c r="P36" s="2403"/>
      <c r="Q36" s="2403"/>
      <c r="R36" s="2403"/>
      <c r="S36" s="2403"/>
      <c r="T36" s="2403"/>
      <c r="U36" s="2403"/>
      <c r="V36" s="2403"/>
      <c r="W36" s="2403"/>
      <c r="X36" s="2403"/>
      <c r="Y36" s="2403"/>
      <c r="Z36" s="2403"/>
      <c r="AA36" s="2403"/>
      <c r="AB36" s="2403"/>
      <c r="AC36" s="2403"/>
      <c r="AD36" s="2403"/>
      <c r="AE36" s="2403"/>
      <c r="AF36" s="2403"/>
      <c r="AG36" s="2403"/>
      <c r="AH36" s="2403"/>
      <c r="AI36" s="2403"/>
      <c r="AJ36" s="2403"/>
      <c r="AK36" s="2403"/>
      <c r="AL36" s="2403"/>
      <c r="AM36" s="2403"/>
      <c r="AN36" s="2403"/>
      <c r="AO36" s="2403"/>
      <c r="AP36" s="2403"/>
      <c r="AQ36" s="2403"/>
      <c r="AR36" s="2403"/>
      <c r="AS36" s="2403"/>
      <c r="AT36" s="2403"/>
      <c r="AU36" s="2403"/>
      <c r="AV36" s="2403"/>
      <c r="AW36" s="2403"/>
      <c r="AX36" s="2403"/>
      <c r="AY36" s="2403"/>
      <c r="AZ36" s="2403"/>
      <c r="BA36" s="2403"/>
      <c r="BB36" s="2403"/>
      <c r="BC36" s="2393"/>
      <c r="BD36" s="2394"/>
      <c r="BE36" s="2394"/>
      <c r="BF36" s="2394"/>
      <c r="BG36" s="2394"/>
      <c r="BH36" s="2394"/>
      <c r="BI36" s="2395"/>
      <c r="BJ36" s="1218"/>
      <c r="BK36" s="1218"/>
      <c r="BL36" s="1218"/>
      <c r="BM36" s="1218"/>
      <c r="BN36" s="1218"/>
      <c r="BO36" s="1162"/>
      <c r="BP36" s="1162"/>
      <c r="BQ36" s="1162"/>
      <c r="BR36" s="2422"/>
      <c r="BS36" s="2423"/>
      <c r="BT36" s="2423"/>
      <c r="BU36" s="2423"/>
      <c r="BV36" s="2423"/>
      <c r="BW36" s="2423"/>
      <c r="BX36" s="2423"/>
      <c r="BY36" s="2423"/>
      <c r="BZ36" s="2423"/>
      <c r="CA36" s="2423"/>
      <c r="CB36" s="2423"/>
      <c r="CC36" s="2423"/>
      <c r="CD36" s="2423"/>
      <c r="CE36" s="2423"/>
      <c r="CF36" s="2423"/>
      <c r="CG36" s="2423"/>
      <c r="CH36" s="2423"/>
      <c r="CI36" s="2423"/>
      <c r="CJ36" s="2423"/>
      <c r="CK36" s="2423"/>
      <c r="CL36" s="2423"/>
      <c r="CM36" s="2423"/>
      <c r="CN36" s="2423"/>
      <c r="CO36" s="2423"/>
      <c r="CP36" s="2423"/>
      <c r="CQ36" s="2423"/>
      <c r="CR36" s="2423"/>
      <c r="CS36" s="2423"/>
      <c r="CT36" s="2423"/>
      <c r="CU36" s="2423"/>
      <c r="CV36" s="2423"/>
      <c r="CW36" s="2423"/>
      <c r="CX36" s="2423"/>
      <c r="CY36" s="2423"/>
      <c r="CZ36" s="2423"/>
      <c r="DA36" s="2423"/>
      <c r="DB36" s="2423"/>
      <c r="DC36" s="2423"/>
      <c r="DD36" s="2423"/>
      <c r="DE36" s="2423"/>
      <c r="DF36" s="2423"/>
      <c r="DG36" s="2423"/>
      <c r="DH36" s="2423"/>
      <c r="DI36" s="2423"/>
      <c r="DJ36" s="2423"/>
      <c r="DK36" s="2423"/>
      <c r="DL36" s="2423"/>
      <c r="DM36" s="2423"/>
      <c r="DN36" s="2423"/>
      <c r="DO36" s="2423"/>
      <c r="DP36" s="2423"/>
      <c r="DQ36" s="2423"/>
      <c r="DR36" s="2423"/>
      <c r="DS36" s="2423"/>
      <c r="DT36" s="2423"/>
      <c r="DU36" s="2423"/>
      <c r="DV36" s="2423"/>
      <c r="DW36" s="2424"/>
      <c r="DX36" s="1168"/>
      <c r="DY36" s="1157"/>
      <c r="DZ36" s="1158"/>
    </row>
    <row r="37" spans="1:130" s="1190" customFormat="1" ht="27" customHeight="1">
      <c r="A37" s="1159"/>
      <c r="B37" s="1156"/>
      <c r="C37" s="2399" t="s">
        <v>838</v>
      </c>
      <c r="D37" s="2400"/>
      <c r="E37" s="2400"/>
      <c r="F37" s="2400"/>
      <c r="G37" s="2400"/>
      <c r="H37" s="2400"/>
      <c r="I37" s="2400"/>
      <c r="J37" s="2400"/>
      <c r="K37" s="2400"/>
      <c r="L37" s="2400"/>
      <c r="M37" s="2400"/>
      <c r="N37" s="2400"/>
      <c r="O37" s="2400"/>
      <c r="P37" s="2400"/>
      <c r="Q37" s="2400"/>
      <c r="R37" s="2400"/>
      <c r="S37" s="2400"/>
      <c r="T37" s="2400"/>
      <c r="U37" s="2400"/>
      <c r="V37" s="2400"/>
      <c r="W37" s="2400"/>
      <c r="X37" s="2400"/>
      <c r="Y37" s="2400"/>
      <c r="Z37" s="2400"/>
      <c r="AA37" s="2400"/>
      <c r="AB37" s="2400"/>
      <c r="AC37" s="2400"/>
      <c r="AD37" s="2400"/>
      <c r="AE37" s="2400"/>
      <c r="AF37" s="2400"/>
      <c r="AG37" s="2400"/>
      <c r="AH37" s="2400"/>
      <c r="AI37" s="2400"/>
      <c r="AJ37" s="2400"/>
      <c r="AK37" s="2400"/>
      <c r="AL37" s="2400"/>
      <c r="AM37" s="2400"/>
      <c r="AN37" s="2400"/>
      <c r="AO37" s="2400"/>
      <c r="AP37" s="2400"/>
      <c r="AQ37" s="2400"/>
      <c r="AR37" s="2400"/>
      <c r="AS37" s="2400"/>
      <c r="AT37" s="2400"/>
      <c r="AU37" s="2400"/>
      <c r="AV37" s="2400"/>
      <c r="AW37" s="2400"/>
      <c r="AX37" s="2400"/>
      <c r="AY37" s="2400"/>
      <c r="AZ37" s="2400"/>
      <c r="BA37" s="2400"/>
      <c r="BB37" s="2401"/>
      <c r="BC37" s="2412"/>
      <c r="BD37" s="2393"/>
      <c r="BE37" s="2393"/>
      <c r="BF37" s="2393"/>
      <c r="BG37" s="2393"/>
      <c r="BH37" s="2393"/>
      <c r="BI37" s="2413"/>
      <c r="BJ37" s="1168"/>
      <c r="BK37" s="1168"/>
      <c r="BL37" s="1168"/>
      <c r="BM37" s="1168"/>
      <c r="BN37" s="1168"/>
      <c r="BO37" s="1168"/>
      <c r="BP37" s="1168"/>
      <c r="BQ37" s="1168"/>
      <c r="BR37" s="1168"/>
      <c r="BS37" s="1168"/>
      <c r="BT37" s="1168"/>
      <c r="BU37" s="1168"/>
      <c r="BV37" s="1168"/>
      <c r="BW37" s="1168"/>
      <c r="BX37" s="1168"/>
      <c r="BY37" s="1168"/>
      <c r="BZ37" s="1168"/>
      <c r="CA37" s="1168"/>
      <c r="CB37" s="1168"/>
      <c r="CC37" s="1168"/>
      <c r="CD37" s="1168"/>
      <c r="CE37" s="1168"/>
      <c r="CF37" s="1168"/>
      <c r="CG37" s="1168"/>
      <c r="CH37" s="1168"/>
      <c r="CI37" s="1168"/>
      <c r="CJ37" s="1168"/>
      <c r="CK37" s="1168"/>
      <c r="CL37" s="1168"/>
      <c r="CM37" s="1168"/>
      <c r="CN37" s="1168"/>
      <c r="CO37" s="1168"/>
      <c r="CP37" s="1168"/>
      <c r="CQ37" s="1168"/>
      <c r="CR37" s="1168"/>
      <c r="CS37" s="1168"/>
      <c r="CT37" s="1168"/>
      <c r="CU37" s="1168"/>
      <c r="CV37" s="1168"/>
      <c r="CW37" s="1168"/>
      <c r="CX37" s="1168"/>
      <c r="CY37" s="1168"/>
      <c r="CZ37" s="1168"/>
      <c r="DA37" s="1168"/>
      <c r="DB37" s="1168"/>
      <c r="DC37" s="1168"/>
      <c r="DD37" s="1168"/>
      <c r="DE37" s="1168"/>
      <c r="DF37" s="1168"/>
      <c r="DG37" s="1168"/>
      <c r="DH37" s="1168"/>
      <c r="DI37" s="1168"/>
      <c r="DJ37" s="1168"/>
      <c r="DK37" s="1168"/>
      <c r="DL37" s="1168"/>
      <c r="DM37" s="1168"/>
      <c r="DN37" s="1168"/>
      <c r="DO37" s="1168"/>
      <c r="DP37" s="1168"/>
      <c r="DQ37" s="1168"/>
      <c r="DR37" s="1168"/>
      <c r="DS37" s="1168"/>
      <c r="DT37" s="1168"/>
      <c r="DU37" s="1168"/>
      <c r="DV37" s="1168"/>
      <c r="DW37" s="1168"/>
      <c r="DX37" s="1168"/>
      <c r="DY37" s="1168"/>
      <c r="DZ37" s="1158"/>
    </row>
    <row r="38" spans="1:130" s="1190" customFormat="1" ht="27" customHeight="1">
      <c r="A38" s="1159"/>
      <c r="B38" s="1156"/>
      <c r="C38" s="2399" t="s">
        <v>839</v>
      </c>
      <c r="D38" s="2400"/>
      <c r="E38" s="2400"/>
      <c r="F38" s="2400"/>
      <c r="G38" s="2400"/>
      <c r="H38" s="2400"/>
      <c r="I38" s="2400"/>
      <c r="J38" s="2400"/>
      <c r="K38" s="2400"/>
      <c r="L38" s="2400"/>
      <c r="M38" s="2400"/>
      <c r="N38" s="2400"/>
      <c r="O38" s="2400"/>
      <c r="P38" s="2400"/>
      <c r="Q38" s="2400"/>
      <c r="R38" s="2400"/>
      <c r="S38" s="2400"/>
      <c r="T38" s="2400"/>
      <c r="U38" s="2400"/>
      <c r="V38" s="2400"/>
      <c r="W38" s="2400"/>
      <c r="X38" s="2400"/>
      <c r="Y38" s="2400"/>
      <c r="Z38" s="2400"/>
      <c r="AA38" s="2400"/>
      <c r="AB38" s="2400"/>
      <c r="AC38" s="2400"/>
      <c r="AD38" s="2400"/>
      <c r="AE38" s="2400"/>
      <c r="AF38" s="2400"/>
      <c r="AG38" s="2400"/>
      <c r="AH38" s="2400"/>
      <c r="AI38" s="2400"/>
      <c r="AJ38" s="2400"/>
      <c r="AK38" s="2400"/>
      <c r="AL38" s="2400"/>
      <c r="AM38" s="2400"/>
      <c r="AN38" s="2400"/>
      <c r="AO38" s="2400"/>
      <c r="AP38" s="2400"/>
      <c r="AQ38" s="2400"/>
      <c r="AR38" s="2400"/>
      <c r="AS38" s="2400"/>
      <c r="AT38" s="2400"/>
      <c r="AU38" s="2400"/>
      <c r="AV38" s="2400"/>
      <c r="AW38" s="2400"/>
      <c r="AX38" s="2400"/>
      <c r="AY38" s="2400"/>
      <c r="AZ38" s="2400"/>
      <c r="BA38" s="2400"/>
      <c r="BB38" s="2417"/>
      <c r="BC38" s="2405"/>
      <c r="BD38" s="2406"/>
      <c r="BE38" s="2406"/>
      <c r="BF38" s="2406"/>
      <c r="BG38" s="2406"/>
      <c r="BH38" s="2406"/>
      <c r="BI38" s="2407"/>
      <c r="BJ38" s="1168"/>
      <c r="BK38" s="1168"/>
      <c r="BL38" s="1168"/>
      <c r="BM38" s="1168"/>
      <c r="BN38" s="1168"/>
      <c r="BO38" s="1168"/>
      <c r="BP38" s="1168"/>
      <c r="BQ38" s="1168"/>
      <c r="BR38" s="1168"/>
      <c r="BS38" s="1168"/>
      <c r="BT38" s="1168"/>
      <c r="BU38" s="1168"/>
      <c r="BV38" s="1168"/>
      <c r="BW38" s="1168"/>
      <c r="BX38" s="1168"/>
      <c r="BY38" s="1168"/>
      <c r="BZ38" s="1168"/>
      <c r="CA38" s="1168"/>
      <c r="CB38" s="1168"/>
      <c r="CC38" s="1168"/>
      <c r="CD38" s="1168"/>
      <c r="CE38" s="1168"/>
      <c r="CF38" s="1168"/>
      <c r="CG38" s="1168"/>
      <c r="CH38" s="1168"/>
      <c r="CI38" s="1168"/>
      <c r="CJ38" s="1168"/>
      <c r="CK38" s="1168"/>
      <c r="CL38" s="1168"/>
      <c r="CM38" s="1168"/>
      <c r="CN38" s="1168"/>
      <c r="CO38" s="1168"/>
      <c r="CP38" s="1168"/>
      <c r="CQ38" s="1168"/>
      <c r="CR38" s="1168"/>
      <c r="CS38" s="1168"/>
      <c r="CT38" s="1168"/>
      <c r="CU38" s="1168"/>
      <c r="CV38" s="1168"/>
      <c r="CW38" s="1168"/>
      <c r="CX38" s="1168"/>
      <c r="CY38" s="1168"/>
      <c r="CZ38" s="1168"/>
      <c r="DA38" s="1168"/>
      <c r="DB38" s="1168"/>
      <c r="DC38" s="1168"/>
      <c r="DD38" s="1168"/>
      <c r="DE38" s="1168"/>
      <c r="DF38" s="1168"/>
      <c r="DG38" s="1168"/>
      <c r="DH38" s="1168"/>
      <c r="DI38" s="1168"/>
      <c r="DJ38" s="1168"/>
      <c r="DK38" s="1168"/>
      <c r="DL38" s="1168"/>
      <c r="DM38" s="1168"/>
      <c r="DN38" s="1168"/>
      <c r="DO38" s="1168"/>
      <c r="DP38" s="1168"/>
      <c r="DQ38" s="1168"/>
      <c r="DR38" s="1168"/>
      <c r="DS38" s="1168"/>
      <c r="DT38" s="1168"/>
      <c r="DU38" s="1168"/>
      <c r="DV38" s="1168"/>
      <c r="DW38" s="1168"/>
      <c r="DX38" s="1168"/>
      <c r="DY38" s="1168"/>
      <c r="DZ38" s="1158"/>
    </row>
    <row r="39" spans="1:130" s="1190" customFormat="1" ht="27" customHeight="1">
      <c r="A39" s="1159"/>
      <c r="B39" s="1156"/>
      <c r="C39" s="2414" t="s">
        <v>4</v>
      </c>
      <c r="D39" s="2415"/>
      <c r="E39" s="2415"/>
      <c r="F39" s="2415"/>
      <c r="G39" s="2415"/>
      <c r="H39" s="2415"/>
      <c r="I39" s="2415"/>
      <c r="J39" s="2415"/>
      <c r="K39" s="2415"/>
      <c r="L39" s="2415"/>
      <c r="M39" s="2415"/>
      <c r="N39" s="2415"/>
      <c r="O39" s="2415"/>
      <c r="P39" s="2415"/>
      <c r="Q39" s="2415"/>
      <c r="R39" s="2415"/>
      <c r="S39" s="2415"/>
      <c r="T39" s="2415"/>
      <c r="U39" s="2415"/>
      <c r="V39" s="2415"/>
      <c r="W39" s="2415"/>
      <c r="X39" s="2415"/>
      <c r="Y39" s="2415"/>
      <c r="Z39" s="2415"/>
      <c r="AA39" s="2415"/>
      <c r="AB39" s="2415"/>
      <c r="AC39" s="2415"/>
      <c r="AD39" s="2415"/>
      <c r="AE39" s="2415"/>
      <c r="AF39" s="2415"/>
      <c r="AG39" s="2415"/>
      <c r="AH39" s="2415"/>
      <c r="AI39" s="2415"/>
      <c r="AJ39" s="2415"/>
      <c r="AK39" s="2415"/>
      <c r="AL39" s="2415"/>
      <c r="AM39" s="2415"/>
      <c r="AN39" s="2415"/>
      <c r="AO39" s="2415"/>
      <c r="AP39" s="2415"/>
      <c r="AQ39" s="2415"/>
      <c r="AR39" s="2415"/>
      <c r="AS39" s="2415"/>
      <c r="AT39" s="2415"/>
      <c r="AU39" s="2415"/>
      <c r="AV39" s="2415"/>
      <c r="AW39" s="2415"/>
      <c r="AX39" s="2415"/>
      <c r="AY39" s="2415"/>
      <c r="AZ39" s="2415"/>
      <c r="BA39" s="2415"/>
      <c r="BB39" s="2416"/>
      <c r="BC39" s="2396"/>
      <c r="BD39" s="2397"/>
      <c r="BE39" s="2397"/>
      <c r="BF39" s="2397"/>
      <c r="BG39" s="2397"/>
      <c r="BH39" s="2397"/>
      <c r="BI39" s="2398"/>
      <c r="BJ39" s="1216"/>
      <c r="BK39" s="1216"/>
      <c r="BL39" s="1216"/>
      <c r="BM39" s="1216"/>
      <c r="BN39" s="1216"/>
      <c r="BO39" s="1216"/>
      <c r="BP39" s="1216"/>
      <c r="BQ39" s="1216"/>
      <c r="BR39" s="1216"/>
      <c r="BS39" s="1216"/>
      <c r="BT39" s="1216"/>
      <c r="BU39" s="1216"/>
      <c r="BV39" s="1216"/>
      <c r="BW39" s="1216"/>
      <c r="BX39" s="1216"/>
      <c r="BY39" s="1216"/>
      <c r="BZ39" s="1216"/>
      <c r="CA39" s="1216"/>
      <c r="CB39" s="1216"/>
      <c r="CC39" s="1216"/>
      <c r="CD39" s="1216"/>
      <c r="CE39" s="1216"/>
      <c r="CF39" s="1216"/>
      <c r="CG39" s="1216"/>
      <c r="CH39" s="1216"/>
      <c r="CI39" s="1216"/>
      <c r="CJ39" s="1216"/>
      <c r="CK39" s="1216"/>
      <c r="CL39" s="1216"/>
      <c r="CM39" s="1216"/>
      <c r="CN39" s="1216"/>
      <c r="CO39" s="1216"/>
      <c r="CP39" s="1216"/>
      <c r="CQ39" s="1216"/>
      <c r="CR39" s="1216"/>
      <c r="CS39" s="1216"/>
      <c r="CT39" s="1220"/>
      <c r="CU39" s="1220"/>
      <c r="CV39" s="1220"/>
      <c r="CW39" s="1220"/>
      <c r="CX39" s="1220"/>
      <c r="CY39" s="1220"/>
      <c r="CZ39" s="1220"/>
      <c r="DA39" s="1220"/>
      <c r="DB39" s="1220"/>
      <c r="DC39" s="1220"/>
      <c r="DD39" s="1220"/>
      <c r="DE39" s="1220"/>
      <c r="DF39" s="1220"/>
      <c r="DG39" s="1220"/>
      <c r="DH39" s="1220"/>
      <c r="DI39" s="1220"/>
      <c r="DJ39" s="1220"/>
      <c r="DK39" s="1220"/>
      <c r="DL39" s="1220"/>
      <c r="DM39" s="1220"/>
      <c r="DN39" s="1220"/>
      <c r="DO39" s="1220"/>
      <c r="DP39" s="1220"/>
      <c r="DQ39" s="1220"/>
      <c r="DR39" s="1220"/>
      <c r="DS39" s="1220"/>
      <c r="DT39" s="1220"/>
      <c r="DU39" s="1220"/>
      <c r="DV39" s="1220"/>
      <c r="DW39" s="1220"/>
      <c r="DX39" s="1220"/>
      <c r="DY39" s="1157"/>
      <c r="DZ39" s="1158"/>
    </row>
    <row r="40" spans="1:130" s="1190" customFormat="1" ht="10.5" customHeight="1">
      <c r="A40" s="1159"/>
      <c r="B40" s="1156"/>
      <c r="C40" s="1157"/>
      <c r="D40" s="1157"/>
      <c r="E40" s="1157"/>
      <c r="F40" s="1157"/>
      <c r="G40" s="1157"/>
      <c r="H40" s="1157"/>
      <c r="I40" s="1157"/>
      <c r="J40" s="1157"/>
      <c r="K40" s="1157"/>
      <c r="L40" s="1157"/>
      <c r="M40" s="1157"/>
      <c r="N40" s="1157"/>
      <c r="O40" s="1157"/>
      <c r="P40" s="1157"/>
      <c r="Q40" s="1157"/>
      <c r="R40" s="1157"/>
      <c r="S40" s="1157"/>
      <c r="T40" s="1157"/>
      <c r="U40" s="1157"/>
      <c r="V40" s="2404"/>
      <c r="W40" s="2404"/>
      <c r="X40" s="2404"/>
      <c r="Y40" s="2404"/>
      <c r="Z40" s="2404"/>
      <c r="AA40" s="2404"/>
      <c r="AB40" s="2404"/>
      <c r="AC40" s="2404"/>
      <c r="AD40" s="2404"/>
      <c r="AE40" s="2404"/>
      <c r="AF40" s="2404"/>
      <c r="AG40" s="2404"/>
      <c r="AH40" s="2404"/>
      <c r="AI40" s="2404"/>
      <c r="AJ40" s="2404"/>
      <c r="AK40" s="2404"/>
      <c r="AL40" s="2404"/>
      <c r="AM40" s="1157"/>
      <c r="AN40" s="1221"/>
      <c r="AO40" s="1221"/>
      <c r="AP40" s="1221"/>
      <c r="AQ40" s="1221"/>
      <c r="AR40" s="1221"/>
      <c r="AS40" s="1221"/>
      <c r="AT40" s="1221"/>
      <c r="AU40" s="1221"/>
      <c r="AV40" s="1221"/>
      <c r="AW40" s="1221"/>
      <c r="AX40" s="1221"/>
      <c r="AY40" s="1221"/>
      <c r="AZ40" s="1221"/>
      <c r="BA40" s="1221"/>
      <c r="BB40" s="1221"/>
      <c r="BC40" s="1221"/>
      <c r="BD40" s="1221"/>
      <c r="BE40" s="1221"/>
      <c r="BF40" s="1221"/>
      <c r="BG40" s="1221"/>
      <c r="BH40" s="1221"/>
      <c r="BI40" s="1221"/>
      <c r="BJ40" s="1221"/>
      <c r="BK40" s="1221"/>
      <c r="BL40" s="1221"/>
      <c r="BM40" s="1221"/>
      <c r="BN40" s="1221"/>
      <c r="BO40" s="1221"/>
      <c r="BP40" s="1221"/>
      <c r="BQ40" s="1221"/>
      <c r="BR40" s="1221"/>
      <c r="BS40" s="1221"/>
      <c r="BT40" s="1221"/>
      <c r="BU40" s="1221"/>
      <c r="BV40" s="1221"/>
      <c r="BW40" s="1221"/>
      <c r="BX40" s="1221"/>
      <c r="BY40" s="1221"/>
      <c r="BZ40" s="1221"/>
      <c r="CA40" s="1221"/>
      <c r="CB40" s="1221"/>
      <c r="CC40" s="1221"/>
      <c r="CD40" s="1221"/>
      <c r="CE40" s="1221"/>
      <c r="CF40" s="1221"/>
      <c r="CG40" s="1221"/>
      <c r="CH40" s="1221"/>
      <c r="CI40" s="1221"/>
      <c r="CJ40" s="1221"/>
      <c r="CK40" s="1221"/>
      <c r="CL40" s="1221"/>
      <c r="CM40" s="1221"/>
      <c r="CN40" s="1221"/>
      <c r="CO40" s="1221"/>
      <c r="CP40" s="1221"/>
      <c r="CQ40" s="1221"/>
      <c r="CR40" s="1221"/>
      <c r="CS40" s="1221"/>
      <c r="CT40" s="1221"/>
      <c r="CU40" s="1221"/>
      <c r="CV40" s="1221"/>
      <c r="CW40" s="1221"/>
      <c r="CX40" s="1221"/>
      <c r="CY40" s="1221"/>
      <c r="CZ40" s="1221"/>
      <c r="DA40" s="1221"/>
      <c r="DB40" s="1221"/>
      <c r="DC40" s="1221"/>
      <c r="DD40" s="1221"/>
      <c r="DE40" s="1221"/>
      <c r="DF40" s="1221"/>
      <c r="DG40" s="1221"/>
      <c r="DH40" s="1221"/>
      <c r="DI40" s="1221"/>
      <c r="DJ40" s="1221"/>
      <c r="DK40" s="1221"/>
      <c r="DL40" s="1221"/>
      <c r="DM40" s="1221"/>
      <c r="DN40" s="1221"/>
      <c r="DO40" s="1221"/>
      <c r="DP40" s="1221"/>
      <c r="DQ40" s="1221"/>
      <c r="DR40" s="1221"/>
      <c r="DS40" s="1221"/>
      <c r="DT40" s="1221"/>
      <c r="DU40" s="1221"/>
      <c r="DV40" s="1221"/>
      <c r="DW40" s="1221"/>
      <c r="DX40" s="1221"/>
      <c r="DY40" s="1221"/>
      <c r="DZ40" s="1158"/>
    </row>
    <row r="41" spans="1:130" s="1190" customFormat="1" ht="17.25" customHeight="1">
      <c r="A41" s="1159"/>
      <c r="B41" s="1156"/>
      <c r="C41" s="1185"/>
      <c r="D41" s="1157"/>
      <c r="E41" s="1157"/>
      <c r="F41" s="1157"/>
      <c r="G41" s="1157"/>
      <c r="H41" s="1157"/>
      <c r="I41" s="1157"/>
      <c r="J41" s="1157"/>
      <c r="K41" s="1157"/>
      <c r="L41" s="1157"/>
      <c r="M41" s="1157"/>
      <c r="N41" s="1157"/>
      <c r="O41" s="1157"/>
      <c r="P41" s="1157"/>
      <c r="Q41" s="1157"/>
      <c r="R41" s="1157"/>
      <c r="S41" s="1157"/>
      <c r="T41" s="1157"/>
      <c r="U41" s="1157"/>
      <c r="V41" s="1157"/>
      <c r="W41" s="1157"/>
      <c r="X41" s="1157"/>
      <c r="Y41" s="1157"/>
      <c r="Z41" s="1157"/>
      <c r="AA41" s="1157"/>
      <c r="AB41" s="1157"/>
      <c r="AC41" s="1157"/>
      <c r="AD41" s="1157"/>
      <c r="AE41" s="1157"/>
      <c r="AF41" s="1157"/>
      <c r="AG41" s="1157"/>
      <c r="AH41" s="1157"/>
      <c r="AI41" s="1157"/>
      <c r="AJ41" s="1157"/>
      <c r="AK41" s="1157"/>
      <c r="AL41" s="1157"/>
      <c r="AM41" s="1157"/>
      <c r="AN41" s="1157"/>
      <c r="AO41" s="1157"/>
      <c r="AP41" s="1157"/>
      <c r="AQ41" s="1157"/>
      <c r="AR41" s="1157"/>
      <c r="AS41" s="1157"/>
      <c r="AT41" s="1157"/>
      <c r="AU41" s="1157"/>
      <c r="AV41" s="1157"/>
      <c r="AW41" s="1157"/>
      <c r="AX41" s="1157"/>
      <c r="AY41" s="1157"/>
      <c r="AZ41" s="1157"/>
      <c r="BA41" s="1157"/>
      <c r="BB41" s="1157"/>
      <c r="BC41" s="1157"/>
      <c r="BD41" s="1157"/>
      <c r="BE41" s="1157"/>
      <c r="BF41" s="1157"/>
      <c r="BG41" s="1157"/>
      <c r="BH41" s="1157"/>
      <c r="BI41" s="1157"/>
      <c r="BJ41" s="1157"/>
      <c r="BK41" s="1157"/>
      <c r="BL41" s="1157"/>
      <c r="BM41" s="1157"/>
      <c r="BN41" s="1157"/>
      <c r="BO41" s="1157"/>
      <c r="BP41" s="1157"/>
      <c r="BQ41" s="1157"/>
      <c r="BR41" s="1157"/>
      <c r="BS41" s="1157"/>
      <c r="BT41" s="1157"/>
      <c r="BU41" s="1157"/>
      <c r="BV41" s="1185"/>
      <c r="BW41" s="1157"/>
      <c r="BX41" s="1157"/>
      <c r="BY41" s="1157"/>
      <c r="BZ41" s="1157"/>
      <c r="CA41" s="1157"/>
      <c r="CB41" s="1157"/>
      <c r="CC41" s="1157"/>
      <c r="CD41" s="1185"/>
      <c r="CE41" s="1157"/>
      <c r="CF41" s="1157"/>
      <c r="CG41" s="1157"/>
      <c r="CH41" s="1157"/>
      <c r="CI41" s="1157"/>
      <c r="CJ41" s="1157"/>
      <c r="CK41" s="1157"/>
      <c r="CL41" s="1157"/>
      <c r="CM41" s="1157"/>
      <c r="CN41" s="1157"/>
      <c r="CO41" s="1157"/>
      <c r="CP41" s="1157"/>
      <c r="CQ41" s="1157"/>
      <c r="CR41" s="1157"/>
      <c r="CS41" s="1157"/>
      <c r="CT41" s="1157"/>
      <c r="CU41" s="1157"/>
      <c r="CV41" s="1157"/>
      <c r="CW41" s="1157"/>
      <c r="CX41" s="1157"/>
      <c r="CY41" s="1157"/>
      <c r="CZ41" s="1157"/>
      <c r="DA41" s="1157"/>
      <c r="DB41" s="1157"/>
      <c r="DC41" s="1157"/>
      <c r="DD41" s="1157"/>
      <c r="DE41" s="1157"/>
      <c r="DF41" s="1157"/>
      <c r="DG41" s="1157"/>
      <c r="DH41" s="1157"/>
      <c r="DI41" s="1157"/>
      <c r="DJ41" s="1157"/>
      <c r="DK41" s="1157"/>
      <c r="DL41" s="1157"/>
      <c r="DM41" s="1157"/>
      <c r="DN41" s="1157"/>
      <c r="DO41" s="1157"/>
      <c r="DP41" s="1157"/>
      <c r="DQ41" s="1157"/>
      <c r="DR41" s="1157"/>
      <c r="DS41" s="1157"/>
      <c r="DT41" s="1157"/>
      <c r="DU41" s="1157"/>
      <c r="DV41" s="1157"/>
      <c r="DW41" s="1157"/>
      <c r="DX41" s="1157"/>
      <c r="DY41" s="1168"/>
      <c r="DZ41" s="1158"/>
    </row>
    <row r="42" spans="1:130" s="1190" customFormat="1" ht="24" customHeight="1">
      <c r="A42" s="1159"/>
      <c r="B42" s="1156"/>
      <c r="C42" s="1222" t="s">
        <v>285</v>
      </c>
      <c r="D42" s="1197"/>
      <c r="E42" s="1197"/>
      <c r="F42" s="1185"/>
      <c r="G42" s="1185"/>
      <c r="H42" s="1185"/>
      <c r="I42" s="1185"/>
      <c r="J42" s="1185"/>
      <c r="K42" s="1223"/>
      <c r="L42" s="1223"/>
      <c r="M42" s="1223"/>
      <c r="N42" s="1224"/>
      <c r="O42" s="1224"/>
      <c r="P42" s="1224"/>
      <c r="Q42" s="1224"/>
      <c r="R42" s="1224"/>
      <c r="S42" s="1224"/>
      <c r="T42" s="1224"/>
      <c r="U42" s="1224"/>
      <c r="V42" s="1224"/>
      <c r="W42" s="1224"/>
      <c r="X42" s="1157"/>
      <c r="Y42" s="1157"/>
      <c r="Z42" s="1157"/>
      <c r="AA42" s="1157"/>
      <c r="AB42" s="1157"/>
      <c r="AC42" s="1157"/>
      <c r="AD42" s="1157"/>
      <c r="AE42" s="1157"/>
      <c r="AF42" s="2377"/>
      <c r="AG42" s="2378"/>
      <c r="AH42" s="2378"/>
      <c r="AI42" s="2378"/>
      <c r="AJ42" s="2378"/>
      <c r="AK42" s="2378"/>
      <c r="AL42" s="2378"/>
      <c r="AM42" s="2378"/>
      <c r="AN42" s="2378"/>
      <c r="AO42" s="2378"/>
      <c r="AP42" s="2378"/>
      <c r="AQ42" s="2378"/>
      <c r="AR42" s="2378"/>
      <c r="AS42" s="2378"/>
      <c r="AT42" s="2378"/>
      <c r="AU42" s="2378"/>
      <c r="AV42" s="2378"/>
      <c r="AW42" s="2378"/>
      <c r="AX42" s="2378"/>
      <c r="AY42" s="2378"/>
      <c r="AZ42" s="2378"/>
      <c r="BA42" s="2378"/>
      <c r="BB42" s="2378"/>
      <c r="BC42" s="2378"/>
      <c r="BD42" s="2378"/>
      <c r="BE42" s="2378"/>
      <c r="BF42" s="2378"/>
      <c r="BG42" s="2378"/>
      <c r="BH42" s="2378"/>
      <c r="BI42" s="2378"/>
      <c r="BJ42" s="2378"/>
      <c r="BK42" s="2378"/>
      <c r="BL42" s="2378"/>
      <c r="BM42" s="2378"/>
      <c r="BN42" s="2378"/>
      <c r="BO42" s="2378"/>
      <c r="BP42" s="2378"/>
      <c r="BQ42" s="2378"/>
      <c r="BR42" s="2378"/>
      <c r="BS42" s="2378"/>
      <c r="BT42" s="2378"/>
      <c r="BU42" s="2379"/>
      <c r="BV42" s="1157"/>
      <c r="BW42" s="1225"/>
      <c r="BX42" s="1225"/>
      <c r="BY42" s="1225"/>
      <c r="BZ42" s="1225"/>
      <c r="CA42" s="1225"/>
      <c r="CB42" s="1225"/>
      <c r="CC42" s="1225"/>
      <c r="CD42" s="1225"/>
      <c r="CE42" s="1225"/>
      <c r="CF42" s="1225"/>
      <c r="CG42" s="1226"/>
      <c r="CH42" s="1157"/>
      <c r="CI42" s="1157"/>
      <c r="CJ42" s="1157"/>
      <c r="CK42" s="1157"/>
      <c r="CL42" s="1157"/>
      <c r="CM42" s="1157"/>
      <c r="CN42" s="1157"/>
      <c r="CO42" s="2392" t="s">
        <v>400</v>
      </c>
      <c r="CP42" s="2392"/>
      <c r="CQ42" s="2392"/>
      <c r="CR42" s="2392"/>
      <c r="CS42" s="2392"/>
      <c r="CT42" s="2392"/>
      <c r="CU42" s="2392"/>
      <c r="CV42" s="2392"/>
      <c r="CW42" s="2392"/>
      <c r="CX42" s="2392"/>
      <c r="CY42" s="2392"/>
      <c r="CZ42" s="2392"/>
      <c r="DA42" s="2392"/>
      <c r="DB42" s="2392"/>
      <c r="DC42" s="2392"/>
      <c r="DD42" s="2392"/>
      <c r="DE42" s="2392"/>
      <c r="DF42" s="2392"/>
      <c r="DG42" s="2392"/>
      <c r="DH42" s="2392"/>
      <c r="DI42" s="2411"/>
      <c r="DJ42" s="2411"/>
      <c r="DK42" s="2411"/>
      <c r="DL42" s="2411"/>
      <c r="DM42" s="2411"/>
      <c r="DN42" s="2411"/>
      <c r="DO42" s="2411"/>
      <c r="DP42" s="1157"/>
      <c r="DQ42" s="1157"/>
      <c r="DR42" s="1157"/>
      <c r="DS42" s="1157"/>
      <c r="DT42" s="1157"/>
      <c r="DU42" s="1157"/>
      <c r="DV42" s="1157"/>
      <c r="DW42" s="1157"/>
      <c r="DX42" s="1157"/>
      <c r="DY42" s="1157"/>
      <c r="DZ42" s="1158"/>
    </row>
    <row r="43" spans="1:130" s="1190" customFormat="1" ht="24" customHeight="1">
      <c r="A43" s="1159"/>
      <c r="B43" s="1156"/>
      <c r="C43" s="1222" t="s">
        <v>286</v>
      </c>
      <c r="D43" s="1197"/>
      <c r="E43" s="1197"/>
      <c r="F43" s="1185"/>
      <c r="G43" s="1185"/>
      <c r="H43" s="1185"/>
      <c r="I43" s="1185"/>
      <c r="J43" s="1185"/>
      <c r="K43" s="1223"/>
      <c r="L43" s="1223"/>
      <c r="M43" s="1223"/>
      <c r="N43" s="1224"/>
      <c r="O43" s="1224"/>
      <c r="P43" s="1224"/>
      <c r="Q43" s="1224"/>
      <c r="R43" s="1224"/>
      <c r="S43" s="1224"/>
      <c r="T43" s="1224"/>
      <c r="U43" s="1224"/>
      <c r="V43" s="1224"/>
      <c r="W43" s="1224"/>
      <c r="X43" s="1168"/>
      <c r="Y43" s="1168"/>
      <c r="Z43" s="1168"/>
      <c r="AA43" s="1168"/>
      <c r="AB43" s="1168"/>
      <c r="AC43" s="1168"/>
      <c r="AD43" s="1168"/>
      <c r="AE43" s="1168"/>
      <c r="AF43" s="2377"/>
      <c r="AG43" s="2378"/>
      <c r="AH43" s="2378"/>
      <c r="AI43" s="2378"/>
      <c r="AJ43" s="2378"/>
      <c r="AK43" s="2378"/>
      <c r="AL43" s="2378"/>
      <c r="AM43" s="2378"/>
      <c r="AN43" s="2378"/>
      <c r="AO43" s="2378"/>
      <c r="AP43" s="2378"/>
      <c r="AQ43" s="2378"/>
      <c r="AR43" s="2378"/>
      <c r="AS43" s="2378"/>
      <c r="AT43" s="2378"/>
      <c r="AU43" s="2378"/>
      <c r="AV43" s="2378"/>
      <c r="AW43" s="2378"/>
      <c r="AX43" s="2378"/>
      <c r="AY43" s="2378"/>
      <c r="AZ43" s="2378"/>
      <c r="BA43" s="2378"/>
      <c r="BB43" s="2378"/>
      <c r="BC43" s="2378"/>
      <c r="BD43" s="2378"/>
      <c r="BE43" s="2378"/>
      <c r="BF43" s="2378"/>
      <c r="BG43" s="2378"/>
      <c r="BH43" s="2378"/>
      <c r="BI43" s="2378"/>
      <c r="BJ43" s="2378"/>
      <c r="BK43" s="2378"/>
      <c r="BL43" s="2378"/>
      <c r="BM43" s="2378"/>
      <c r="BN43" s="2378"/>
      <c r="BO43" s="2378"/>
      <c r="BP43" s="2378"/>
      <c r="BQ43" s="2378"/>
      <c r="BR43" s="2378"/>
      <c r="BS43" s="2378"/>
      <c r="BT43" s="2378"/>
      <c r="BU43" s="2379"/>
      <c r="BV43" s="1157"/>
      <c r="BW43" s="1157"/>
      <c r="BX43" s="1157"/>
      <c r="BY43" s="1157"/>
      <c r="BZ43" s="1157"/>
      <c r="CA43" s="1157"/>
      <c r="CB43" s="1157"/>
      <c r="CC43" s="1157"/>
      <c r="CD43" s="1157"/>
      <c r="CE43" s="1157"/>
      <c r="CF43" s="1157"/>
      <c r="CG43" s="1157"/>
      <c r="CH43" s="1157"/>
      <c r="CI43" s="1157"/>
      <c r="CJ43" s="1157"/>
      <c r="CK43" s="1157"/>
      <c r="CL43" s="1157"/>
      <c r="CM43" s="1157"/>
      <c r="CN43" s="1157"/>
      <c r="CO43" s="2392" t="s">
        <v>399</v>
      </c>
      <c r="CP43" s="2392"/>
      <c r="CQ43" s="2392"/>
      <c r="CR43" s="2392"/>
      <c r="CS43" s="2392"/>
      <c r="CT43" s="2392"/>
      <c r="CU43" s="2392"/>
      <c r="CV43" s="2392"/>
      <c r="CW43" s="2392"/>
      <c r="CX43" s="2392"/>
      <c r="CY43" s="2392"/>
      <c r="CZ43" s="2392"/>
      <c r="DA43" s="2392"/>
      <c r="DB43" s="2392"/>
      <c r="DC43" s="2392"/>
      <c r="DD43" s="2392"/>
      <c r="DE43" s="2392"/>
      <c r="DF43" s="2392"/>
      <c r="DG43" s="2392"/>
      <c r="DH43" s="2392"/>
      <c r="DI43" s="2411"/>
      <c r="DJ43" s="2411"/>
      <c r="DK43" s="2411"/>
      <c r="DL43" s="2411"/>
      <c r="DM43" s="2411"/>
      <c r="DN43" s="2411"/>
      <c r="DO43" s="2411"/>
      <c r="DP43" s="1157"/>
      <c r="DQ43" s="1157"/>
      <c r="DR43" s="1157"/>
      <c r="DS43" s="1157"/>
      <c r="DT43" s="1157"/>
      <c r="DU43" s="1157"/>
      <c r="DV43" s="1157"/>
      <c r="DW43" s="1157"/>
      <c r="DX43" s="1157"/>
      <c r="DY43" s="1157"/>
      <c r="DZ43" s="1158"/>
    </row>
    <row r="44" spans="1:130" s="1190" customFormat="1" ht="24" customHeight="1">
      <c r="A44" s="1159"/>
      <c r="B44" s="1156"/>
      <c r="C44" s="1222" t="s">
        <v>287</v>
      </c>
      <c r="D44" s="1197"/>
      <c r="E44" s="1197"/>
      <c r="F44" s="1185"/>
      <c r="G44" s="1185"/>
      <c r="H44" s="1185"/>
      <c r="I44" s="1185"/>
      <c r="J44" s="1185"/>
      <c r="K44" s="1223"/>
      <c r="L44" s="1223"/>
      <c r="M44" s="1223"/>
      <c r="N44" s="1224"/>
      <c r="O44" s="1224"/>
      <c r="P44" s="1224"/>
      <c r="Q44" s="1224"/>
      <c r="R44" s="1224"/>
      <c r="S44" s="1224"/>
      <c r="T44" s="1224"/>
      <c r="U44" s="1224"/>
      <c r="V44" s="1224"/>
      <c r="W44" s="1224"/>
      <c r="X44" s="1157"/>
      <c r="Y44" s="1157"/>
      <c r="Z44" s="1157"/>
      <c r="AA44" s="1157"/>
      <c r="AB44" s="1157"/>
      <c r="AC44" s="1157"/>
      <c r="AD44" s="1157"/>
      <c r="AE44" s="1157"/>
      <c r="AF44" s="2377"/>
      <c r="AG44" s="2378"/>
      <c r="AH44" s="2378"/>
      <c r="AI44" s="2378"/>
      <c r="AJ44" s="2378"/>
      <c r="AK44" s="2378"/>
      <c r="AL44" s="2378"/>
      <c r="AM44" s="2378"/>
      <c r="AN44" s="2378"/>
      <c r="AO44" s="2378"/>
      <c r="AP44" s="2378"/>
      <c r="AQ44" s="2378"/>
      <c r="AR44" s="2378"/>
      <c r="AS44" s="2378"/>
      <c r="AT44" s="2378"/>
      <c r="AU44" s="2378"/>
      <c r="AV44" s="2378"/>
      <c r="AW44" s="2378"/>
      <c r="AX44" s="2378"/>
      <c r="AY44" s="2378"/>
      <c r="AZ44" s="2378"/>
      <c r="BA44" s="2378"/>
      <c r="BB44" s="2378"/>
      <c r="BC44" s="2378"/>
      <c r="BD44" s="2378"/>
      <c r="BE44" s="2378"/>
      <c r="BF44" s="2378"/>
      <c r="BG44" s="2378"/>
      <c r="BH44" s="2378"/>
      <c r="BI44" s="2378"/>
      <c r="BJ44" s="2378"/>
      <c r="BK44" s="2378"/>
      <c r="BL44" s="2378"/>
      <c r="BM44" s="2378"/>
      <c r="BN44" s="2378"/>
      <c r="BO44" s="2378"/>
      <c r="BP44" s="2378"/>
      <c r="BQ44" s="2378"/>
      <c r="BR44" s="2378"/>
      <c r="BS44" s="2378"/>
      <c r="BT44" s="2378"/>
      <c r="BU44" s="2379"/>
      <c r="BV44" s="1157"/>
      <c r="BW44" s="1225"/>
      <c r="BX44" s="1225"/>
      <c r="BY44" s="1225"/>
      <c r="BZ44" s="1225"/>
      <c r="CA44" s="1225"/>
      <c r="CB44" s="1225"/>
      <c r="CC44" s="1225"/>
      <c r="CD44" s="1225"/>
      <c r="CE44" s="1225"/>
      <c r="CF44" s="1225"/>
      <c r="CG44" s="1226"/>
      <c r="CH44" s="1157"/>
      <c r="CI44" s="1157"/>
      <c r="CJ44" s="1157"/>
      <c r="CK44" s="1157"/>
      <c r="CL44" s="1157"/>
      <c r="CM44" s="1157"/>
      <c r="CN44" s="1157"/>
      <c r="CO44" s="2392" t="s">
        <v>401</v>
      </c>
      <c r="CP44" s="2392"/>
      <c r="CQ44" s="2392"/>
      <c r="CR44" s="2392"/>
      <c r="CS44" s="2392"/>
      <c r="CT44" s="2392"/>
      <c r="CU44" s="2392"/>
      <c r="CV44" s="2392"/>
      <c r="CW44" s="2392"/>
      <c r="CX44" s="2392"/>
      <c r="CY44" s="2392"/>
      <c r="CZ44" s="2392"/>
      <c r="DA44" s="2392"/>
      <c r="DB44" s="2392"/>
      <c r="DC44" s="2392"/>
      <c r="DD44" s="2392"/>
      <c r="DE44" s="2392"/>
      <c r="DF44" s="2392"/>
      <c r="DG44" s="2392"/>
      <c r="DH44" s="2392"/>
      <c r="DI44" s="2411"/>
      <c r="DJ44" s="2411"/>
      <c r="DK44" s="2411"/>
      <c r="DL44" s="2411"/>
      <c r="DM44" s="2411"/>
      <c r="DN44" s="2411"/>
      <c r="DO44" s="2411"/>
      <c r="DP44" s="1157"/>
      <c r="DQ44" s="1157"/>
      <c r="DR44" s="1157"/>
      <c r="DS44" s="1157"/>
      <c r="DT44" s="1157"/>
      <c r="DU44" s="1157"/>
      <c r="DV44" s="1157"/>
      <c r="DW44" s="1157"/>
      <c r="DX44" s="1157"/>
      <c r="DY44" s="1157"/>
      <c r="DZ44" s="1158"/>
    </row>
    <row r="45" spans="1:130" s="1190" customFormat="1" ht="15">
      <c r="A45" s="1159"/>
      <c r="B45" s="1227"/>
      <c r="C45" s="1161"/>
      <c r="D45" s="1161"/>
      <c r="E45" s="1161"/>
      <c r="F45" s="1161"/>
      <c r="G45" s="1161"/>
      <c r="H45" s="1161"/>
      <c r="I45" s="1161"/>
      <c r="J45" s="1161"/>
      <c r="K45" s="1219"/>
      <c r="L45" s="1219"/>
      <c r="M45" s="1219"/>
      <c r="N45" s="1219"/>
      <c r="O45" s="1219"/>
      <c r="P45" s="1219"/>
      <c r="Q45" s="1219"/>
      <c r="R45" s="1219"/>
      <c r="S45" s="1219"/>
      <c r="T45" s="1219"/>
      <c r="U45" s="1219"/>
      <c r="V45" s="1219"/>
      <c r="W45" s="1219"/>
      <c r="X45" s="1219"/>
      <c r="Y45" s="1219"/>
      <c r="Z45" s="1219"/>
      <c r="AA45" s="1219"/>
      <c r="AB45" s="1219"/>
      <c r="AC45" s="1219"/>
      <c r="AD45" s="1219"/>
      <c r="AE45" s="1219"/>
      <c r="AF45" s="1219"/>
      <c r="AG45" s="1219"/>
      <c r="AH45" s="1219"/>
      <c r="AI45" s="1219"/>
      <c r="AJ45" s="1219"/>
      <c r="AK45" s="1219"/>
      <c r="AL45" s="1219"/>
      <c r="AM45" s="1219"/>
      <c r="AN45" s="1219"/>
      <c r="AO45" s="1219"/>
      <c r="AP45" s="1219"/>
      <c r="AQ45" s="1219"/>
      <c r="AR45" s="1219"/>
      <c r="AS45" s="1219"/>
      <c r="AT45" s="1219"/>
      <c r="AU45" s="1219"/>
      <c r="AV45" s="1219"/>
      <c r="AW45" s="1219"/>
      <c r="AX45" s="1219"/>
      <c r="AY45" s="1219"/>
      <c r="AZ45" s="1219"/>
      <c r="BA45" s="1219"/>
      <c r="BB45" s="1219"/>
      <c r="BC45" s="1219"/>
      <c r="BD45" s="1219"/>
      <c r="BE45" s="1219"/>
      <c r="BF45" s="1219"/>
      <c r="BG45" s="1219"/>
      <c r="BH45" s="1219"/>
      <c r="BI45" s="1219"/>
      <c r="BJ45" s="1219"/>
      <c r="BK45" s="1219"/>
      <c r="BL45" s="1219"/>
      <c r="BM45" s="1219"/>
      <c r="BN45" s="1161"/>
      <c r="BO45" s="1161"/>
      <c r="BP45" s="1161"/>
      <c r="BQ45" s="1161"/>
      <c r="BR45" s="1161"/>
      <c r="BS45" s="1161"/>
      <c r="BT45" s="1161"/>
      <c r="BU45" s="1161"/>
      <c r="BV45" s="1161"/>
      <c r="BW45" s="1161"/>
      <c r="BX45" s="1161"/>
      <c r="BY45" s="1161"/>
      <c r="BZ45" s="1161"/>
      <c r="CA45" s="1161"/>
      <c r="CB45" s="1161"/>
      <c r="CC45" s="1161"/>
      <c r="CD45" s="1161"/>
      <c r="CE45" s="1161"/>
      <c r="CF45" s="1161"/>
      <c r="CG45" s="1161"/>
      <c r="CH45" s="1161"/>
      <c r="CI45" s="1161"/>
      <c r="CJ45" s="1161"/>
      <c r="CK45" s="1161"/>
      <c r="CL45" s="1161"/>
      <c r="CM45" s="1161"/>
      <c r="CN45" s="1161"/>
      <c r="CO45" s="1161"/>
      <c r="CP45" s="1161"/>
      <c r="CQ45" s="1161"/>
      <c r="CR45" s="1161"/>
      <c r="CS45" s="1161"/>
      <c r="CT45" s="1161"/>
      <c r="CU45" s="1161"/>
      <c r="CV45" s="1161"/>
      <c r="CW45" s="1161"/>
      <c r="CX45" s="1161"/>
      <c r="CY45" s="1161"/>
      <c r="CZ45" s="1161"/>
      <c r="DA45" s="1161"/>
      <c r="DB45" s="1161"/>
      <c r="DC45" s="1161"/>
      <c r="DD45" s="1161"/>
      <c r="DE45" s="1161"/>
      <c r="DF45" s="1161"/>
      <c r="DG45" s="1161"/>
      <c r="DH45" s="1161"/>
      <c r="DI45" s="1161"/>
      <c r="DJ45" s="1161"/>
      <c r="DK45" s="1161"/>
      <c r="DL45" s="1161"/>
      <c r="DM45" s="1161"/>
      <c r="DN45" s="1161"/>
      <c r="DO45" s="1161"/>
      <c r="DP45" s="1161"/>
      <c r="DQ45" s="1161"/>
      <c r="DR45" s="1161"/>
      <c r="DS45" s="1161"/>
      <c r="DT45" s="1161"/>
      <c r="DU45" s="1161"/>
      <c r="DV45" s="1161"/>
      <c r="DW45" s="1161"/>
      <c r="DX45" s="1161"/>
      <c r="DY45" s="1157"/>
      <c r="DZ45" s="1158"/>
    </row>
    <row r="46" spans="1:130" s="1190" customFormat="1" ht="15">
      <c r="B46" s="1156"/>
      <c r="C46" s="1157"/>
      <c r="D46" s="1157"/>
      <c r="E46" s="1157"/>
      <c r="F46" s="1157"/>
      <c r="G46" s="1157"/>
      <c r="H46" s="1157"/>
      <c r="I46" s="1157"/>
      <c r="J46" s="1157"/>
      <c r="K46" s="1157"/>
      <c r="L46" s="1157"/>
      <c r="M46" s="1157"/>
      <c r="N46" s="1157"/>
      <c r="O46" s="1157"/>
      <c r="P46" s="1157"/>
      <c r="Q46" s="1157"/>
      <c r="R46" s="1157"/>
      <c r="S46" s="1157"/>
      <c r="T46" s="1157"/>
      <c r="U46" s="1157"/>
      <c r="V46" s="1157"/>
      <c r="W46" s="1157"/>
      <c r="X46" s="1157"/>
      <c r="Y46" s="1157"/>
      <c r="Z46" s="1157"/>
      <c r="AA46" s="1157"/>
      <c r="AB46" s="1157"/>
      <c r="AC46" s="1157"/>
      <c r="AD46" s="1157"/>
      <c r="AE46" s="1157"/>
      <c r="AF46" s="1157"/>
      <c r="AG46" s="1157"/>
      <c r="AH46" s="1157"/>
      <c r="AI46" s="1157"/>
      <c r="AJ46" s="1157"/>
      <c r="AK46" s="1157"/>
      <c r="AL46" s="1157"/>
      <c r="AM46" s="1157"/>
      <c r="AN46" s="1157"/>
      <c r="AO46" s="1157"/>
      <c r="AP46" s="1157"/>
      <c r="AQ46" s="1157"/>
      <c r="AR46" s="1157"/>
      <c r="AS46" s="1157"/>
      <c r="AT46" s="1157"/>
      <c r="AU46" s="1157"/>
      <c r="AV46" s="1157"/>
      <c r="AW46" s="1157"/>
      <c r="AX46" s="1157"/>
      <c r="AY46" s="1157"/>
      <c r="AZ46" s="1157"/>
      <c r="BA46" s="1157"/>
      <c r="BB46" s="1157"/>
      <c r="BC46" s="1157"/>
      <c r="BD46" s="1157"/>
      <c r="BE46" s="1157"/>
      <c r="BF46" s="1157"/>
      <c r="BG46" s="1157"/>
      <c r="BH46" s="1157"/>
      <c r="BI46" s="1157"/>
      <c r="BJ46" s="1157"/>
      <c r="BK46" s="1157"/>
      <c r="BL46" s="1157"/>
      <c r="BM46" s="1157"/>
      <c r="BN46" s="1157"/>
      <c r="BO46" s="1157"/>
      <c r="BP46" s="1157"/>
      <c r="BQ46" s="1157"/>
      <c r="BR46" s="1157"/>
      <c r="BS46" s="1157"/>
      <c r="BT46" s="1157"/>
      <c r="BU46" s="1157"/>
      <c r="BV46" s="1157"/>
      <c r="BW46" s="1157"/>
      <c r="BX46" s="1157"/>
      <c r="BY46" s="1157"/>
      <c r="BZ46" s="1157"/>
      <c r="CA46" s="1157"/>
      <c r="CB46" s="1157"/>
      <c r="CC46" s="1157"/>
      <c r="CD46" s="1157"/>
      <c r="CE46" s="1157"/>
      <c r="CF46" s="1157"/>
      <c r="CG46" s="1157"/>
      <c r="CH46" s="1157"/>
      <c r="CI46" s="1157"/>
      <c r="CJ46" s="1157"/>
      <c r="CK46" s="1157"/>
      <c r="CL46" s="1157"/>
      <c r="CM46" s="1157"/>
      <c r="CN46" s="1157"/>
      <c r="CO46" s="1157"/>
      <c r="CP46" s="1157"/>
      <c r="CQ46" s="1157"/>
      <c r="CR46" s="1157"/>
      <c r="CS46" s="1157"/>
      <c r="CT46" s="1157"/>
      <c r="CU46" s="1157"/>
      <c r="CV46" s="1157"/>
      <c r="CW46" s="1157"/>
      <c r="CX46" s="1157"/>
      <c r="CY46" s="1157"/>
      <c r="CZ46" s="1157"/>
      <c r="DA46" s="1157"/>
      <c r="DB46" s="1157"/>
      <c r="DC46" s="1157"/>
      <c r="DD46" s="1157"/>
      <c r="DE46" s="1157"/>
      <c r="DF46" s="1157"/>
      <c r="DG46" s="1157"/>
      <c r="DH46" s="1157"/>
      <c r="DI46" s="1157"/>
      <c r="DJ46" s="1157"/>
      <c r="DK46" s="1157"/>
      <c r="DL46" s="1157"/>
      <c r="DM46" s="1157"/>
      <c r="DN46" s="1157"/>
      <c r="DO46" s="1157"/>
      <c r="DP46" s="1157"/>
      <c r="DQ46" s="1157"/>
      <c r="DR46" s="1157"/>
      <c r="DS46" s="1157"/>
      <c r="DT46" s="1157"/>
      <c r="DU46" s="1157"/>
      <c r="DV46" s="1157"/>
      <c r="DW46" s="1157"/>
      <c r="DX46" s="1157"/>
      <c r="DY46" s="1157"/>
      <c r="DZ46" s="1158"/>
    </row>
    <row r="47" spans="1:130" s="1190" customFormat="1" ht="15">
      <c r="B47" s="1156"/>
      <c r="C47" s="1192" t="s">
        <v>885</v>
      </c>
      <c r="D47" s="1193"/>
      <c r="E47" s="1193"/>
      <c r="F47" s="1193"/>
      <c r="G47" s="1193"/>
      <c r="H47" s="1193"/>
      <c r="I47" s="1193"/>
      <c r="J47" s="1193"/>
      <c r="K47" s="1193"/>
      <c r="L47" s="1193"/>
      <c r="M47" s="1193"/>
      <c r="N47" s="1193"/>
      <c r="O47" s="1193"/>
      <c r="P47" s="1193"/>
      <c r="Q47" s="1193"/>
      <c r="R47" s="1193"/>
      <c r="S47" s="1193"/>
      <c r="T47" s="1193"/>
      <c r="U47" s="1193"/>
      <c r="V47" s="1193"/>
      <c r="W47" s="1193"/>
      <c r="X47" s="1193"/>
      <c r="Y47" s="1193"/>
      <c r="Z47" s="1193"/>
      <c r="AA47" s="1193"/>
      <c r="AB47" s="1193"/>
      <c r="AC47" s="1193"/>
      <c r="AD47" s="1193"/>
      <c r="AE47" s="1193"/>
      <c r="AF47" s="1193"/>
      <c r="AG47" s="1193"/>
      <c r="AH47" s="1193"/>
      <c r="AI47" s="1193"/>
      <c r="AJ47" s="1193"/>
      <c r="AK47" s="1193"/>
      <c r="AL47" s="1193"/>
      <c r="AM47" s="1193"/>
      <c r="AN47" s="1193"/>
      <c r="AO47" s="1193"/>
      <c r="AP47" s="1193"/>
      <c r="AQ47" s="1193"/>
      <c r="AR47" s="1193"/>
      <c r="AS47" s="1193"/>
      <c r="AT47" s="1193"/>
      <c r="AU47" s="1193"/>
      <c r="AV47" s="1193"/>
      <c r="AW47" s="1193"/>
      <c r="AX47" s="1193"/>
      <c r="AY47" s="1193"/>
      <c r="AZ47" s="1193"/>
      <c r="BA47" s="1193"/>
      <c r="BB47" s="1193"/>
      <c r="BC47" s="1193"/>
      <c r="BD47" s="1193"/>
      <c r="BE47" s="1193"/>
      <c r="BF47" s="1193"/>
      <c r="BG47" s="1193"/>
      <c r="BH47" s="1193"/>
      <c r="BI47" s="1193"/>
      <c r="BJ47" s="1193"/>
      <c r="BK47" s="1193"/>
      <c r="BL47" s="1193"/>
      <c r="BM47" s="1193"/>
      <c r="BN47" s="1193"/>
      <c r="BO47" s="1193"/>
      <c r="BP47" s="1193"/>
      <c r="BQ47" s="1193"/>
      <c r="BR47" s="1193"/>
      <c r="BS47" s="1193"/>
      <c r="BT47" s="1193"/>
      <c r="BU47" s="1193"/>
      <c r="BV47" s="1193"/>
      <c r="BW47" s="1193"/>
      <c r="BX47" s="1193"/>
      <c r="BY47" s="1193"/>
      <c r="BZ47" s="1193"/>
      <c r="CA47" s="1193"/>
      <c r="CB47" s="1193"/>
      <c r="CC47" s="1193"/>
      <c r="CD47" s="1193"/>
      <c r="CE47" s="1193"/>
      <c r="CF47" s="1193"/>
      <c r="CG47" s="1193"/>
      <c r="CH47" s="1193"/>
      <c r="CI47" s="1193"/>
      <c r="CJ47" s="1193"/>
      <c r="CK47" s="1193"/>
      <c r="CL47" s="1193"/>
      <c r="CM47" s="1193"/>
      <c r="CN47" s="1193"/>
      <c r="CO47" s="1193"/>
      <c r="CP47" s="1193"/>
      <c r="CQ47" s="1193"/>
      <c r="CR47" s="1193"/>
      <c r="CS47" s="1193"/>
      <c r="CT47" s="1193"/>
      <c r="CU47" s="1193"/>
      <c r="CV47" s="1193"/>
      <c r="CW47" s="1193"/>
      <c r="CX47" s="1193"/>
      <c r="CY47" s="1193"/>
      <c r="CZ47" s="1193"/>
      <c r="DA47" s="1193"/>
      <c r="DB47" s="1193"/>
      <c r="DC47" s="1193"/>
      <c r="DD47" s="1193"/>
      <c r="DE47" s="1194"/>
      <c r="DF47" s="1194"/>
      <c r="DG47" s="1194"/>
      <c r="DH47" s="1194"/>
      <c r="DI47" s="1194"/>
      <c r="DJ47" s="1194"/>
      <c r="DK47" s="1194"/>
      <c r="DL47" s="1194"/>
      <c r="DM47" s="1194"/>
      <c r="DN47" s="1194"/>
      <c r="DO47" s="1194"/>
      <c r="DP47" s="1194"/>
      <c r="DQ47" s="1194"/>
      <c r="DR47" s="1193"/>
      <c r="DS47" s="1193"/>
      <c r="DT47" s="1193"/>
      <c r="DU47" s="1193"/>
      <c r="DV47" s="1193"/>
      <c r="DW47" s="1193"/>
      <c r="DX47" s="1193"/>
      <c r="DY47" s="1193"/>
      <c r="DZ47" s="1158"/>
    </row>
    <row r="48" spans="1:130" s="1190" customFormat="1" ht="15">
      <c r="B48" s="1156"/>
      <c r="C48" s="1157"/>
      <c r="D48" s="1157"/>
      <c r="E48" s="1157"/>
      <c r="F48" s="1157"/>
      <c r="G48" s="1157"/>
      <c r="H48" s="1157"/>
      <c r="I48" s="1157"/>
      <c r="J48" s="1157"/>
      <c r="K48" s="1157"/>
      <c r="L48" s="1157"/>
      <c r="M48" s="1157"/>
      <c r="N48" s="1157"/>
      <c r="O48" s="1157"/>
      <c r="P48" s="1157"/>
      <c r="Q48" s="1157"/>
      <c r="R48" s="1157"/>
      <c r="S48" s="1157"/>
      <c r="T48" s="1157"/>
      <c r="U48" s="1157"/>
      <c r="V48" s="1157"/>
      <c r="W48" s="1157"/>
      <c r="X48" s="1157"/>
      <c r="Y48" s="1157"/>
      <c r="Z48" s="1157"/>
      <c r="AA48" s="1157"/>
      <c r="AB48" s="1157"/>
      <c r="AC48" s="1157"/>
      <c r="AD48" s="1157"/>
      <c r="AE48" s="1157"/>
      <c r="AF48" s="1157"/>
      <c r="AG48" s="1157"/>
      <c r="AH48" s="1157"/>
      <c r="AI48" s="1157"/>
      <c r="AJ48" s="1157"/>
      <c r="AK48" s="1157"/>
      <c r="AL48" s="1157"/>
      <c r="AM48" s="1157"/>
      <c r="AN48" s="1157"/>
      <c r="AO48" s="1157"/>
      <c r="AP48" s="1157"/>
      <c r="AQ48" s="1157"/>
      <c r="AR48" s="1157"/>
      <c r="AS48" s="1157"/>
      <c r="AT48" s="1157"/>
      <c r="AU48" s="1157"/>
      <c r="AV48" s="1157"/>
      <c r="AW48" s="1157"/>
      <c r="AX48" s="1157"/>
      <c r="AY48" s="1157"/>
      <c r="AZ48" s="1157"/>
      <c r="BA48" s="1157"/>
      <c r="BB48" s="1157"/>
      <c r="BC48" s="1157"/>
      <c r="BD48" s="1157"/>
      <c r="BE48" s="1157"/>
      <c r="BF48" s="1157"/>
      <c r="BG48" s="1157"/>
      <c r="BH48" s="1157"/>
      <c r="BI48" s="1157"/>
      <c r="BJ48" s="1157"/>
      <c r="BK48" s="1157"/>
      <c r="BL48" s="1157"/>
      <c r="BM48" s="1157"/>
      <c r="BN48" s="1157"/>
      <c r="BO48" s="1157"/>
      <c r="BP48" s="1157"/>
      <c r="BQ48" s="1157"/>
      <c r="BR48" s="1157"/>
      <c r="BS48" s="1157"/>
      <c r="BT48" s="1157"/>
      <c r="BU48" s="1157"/>
      <c r="BV48" s="1157"/>
      <c r="BW48" s="1157"/>
      <c r="BX48" s="1157"/>
      <c r="BY48" s="1157"/>
      <c r="BZ48" s="1157"/>
      <c r="CA48" s="1157"/>
      <c r="CB48" s="1157"/>
      <c r="CC48" s="1157"/>
      <c r="CD48" s="1157"/>
      <c r="CE48" s="1157"/>
      <c r="CF48" s="1157"/>
      <c r="CG48" s="1157"/>
      <c r="CH48" s="1157"/>
      <c r="CI48" s="1157"/>
      <c r="CJ48" s="1157"/>
      <c r="CK48" s="1157"/>
      <c r="CL48" s="1157"/>
      <c r="CM48" s="1157"/>
      <c r="CN48" s="1157"/>
      <c r="CO48" s="1157"/>
      <c r="CP48" s="1157"/>
      <c r="CQ48" s="1157"/>
      <c r="CR48" s="1157"/>
      <c r="CS48" s="1157"/>
      <c r="CT48" s="1157"/>
      <c r="CU48" s="1157"/>
      <c r="CV48" s="1157"/>
      <c r="CW48" s="1157"/>
      <c r="CX48" s="1157"/>
      <c r="CY48" s="1157"/>
      <c r="CZ48" s="1157"/>
      <c r="DA48" s="1157"/>
      <c r="DB48" s="1157"/>
      <c r="DC48" s="1157"/>
      <c r="DD48" s="1157"/>
      <c r="DE48" s="1157"/>
      <c r="DF48" s="1157"/>
      <c r="DG48" s="1157"/>
      <c r="DH48" s="1157"/>
      <c r="DI48" s="1157"/>
      <c r="DJ48" s="1157"/>
      <c r="DK48" s="1157"/>
      <c r="DL48" s="1157"/>
      <c r="DM48" s="1157"/>
      <c r="DN48" s="1157"/>
      <c r="DO48" s="1157"/>
      <c r="DP48" s="1157"/>
      <c r="DQ48" s="1157"/>
      <c r="DR48" s="1157"/>
      <c r="DS48" s="1157"/>
      <c r="DT48" s="1157"/>
      <c r="DU48" s="1157"/>
      <c r="DV48" s="1157"/>
      <c r="DW48" s="1157"/>
      <c r="DX48" s="1157"/>
      <c r="DY48" s="1157"/>
      <c r="DZ48" s="1158"/>
    </row>
    <row r="49" spans="2:130" s="1190" customFormat="1" ht="15">
      <c r="B49" s="1156"/>
      <c r="C49" s="2390"/>
      <c r="D49" s="2390"/>
      <c r="E49" s="2390"/>
      <c r="F49" s="2390"/>
      <c r="G49" s="2390"/>
      <c r="H49" s="2390"/>
      <c r="I49" s="2390"/>
      <c r="J49" s="2390"/>
      <c r="K49" s="2390"/>
      <c r="L49" s="2390"/>
      <c r="M49" s="2390"/>
      <c r="N49" s="2390"/>
      <c r="O49" s="2390"/>
      <c r="P49" s="2390"/>
      <c r="Q49" s="2390"/>
      <c r="R49" s="2390"/>
      <c r="S49" s="2390"/>
      <c r="T49" s="2390"/>
      <c r="U49" s="2390"/>
      <c r="V49" s="2390"/>
      <c r="W49" s="2390"/>
      <c r="X49" s="2390"/>
      <c r="Y49" s="2390"/>
      <c r="Z49" s="2390"/>
      <c r="AA49" s="2390"/>
      <c r="AB49" s="2390"/>
      <c r="AC49" s="2390"/>
      <c r="AD49" s="2390"/>
      <c r="AE49" s="2390"/>
      <c r="AF49" s="2390"/>
      <c r="AG49" s="2390"/>
      <c r="AH49" s="2390"/>
      <c r="AI49" s="2390"/>
      <c r="AJ49" s="2390"/>
      <c r="AK49" s="2390"/>
      <c r="AL49" s="2390"/>
      <c r="AM49" s="2390"/>
      <c r="AN49" s="2390"/>
      <c r="AO49" s="2390"/>
      <c r="AP49" s="2390"/>
      <c r="AQ49" s="2390"/>
      <c r="AR49" s="2390"/>
      <c r="AS49" s="2390"/>
      <c r="AT49" s="2390"/>
      <c r="AU49" s="2390"/>
      <c r="AV49" s="2390"/>
      <c r="AW49" s="2390"/>
      <c r="AX49" s="2390"/>
      <c r="AY49" s="2390"/>
      <c r="AZ49" s="2390"/>
      <c r="BA49" s="2390"/>
      <c r="BB49" s="2390"/>
      <c r="BC49" s="2390"/>
      <c r="BD49" s="2390"/>
      <c r="BE49" s="2390"/>
      <c r="BF49" s="2390"/>
      <c r="BG49" s="2390"/>
      <c r="BH49" s="2390"/>
      <c r="BI49" s="2390"/>
      <c r="BJ49" s="2390"/>
      <c r="BK49" s="2390"/>
      <c r="BL49" s="1157"/>
      <c r="BM49" s="1157"/>
      <c r="BN49" s="1157"/>
      <c r="BO49" s="1157"/>
      <c r="BP49" s="1157"/>
      <c r="BQ49" s="1157"/>
      <c r="BR49" s="1157"/>
      <c r="BS49" s="1157"/>
      <c r="BT49" s="1157"/>
      <c r="BU49" s="1157"/>
      <c r="BV49" s="1157"/>
      <c r="BW49" s="1157"/>
      <c r="BX49" s="1157"/>
      <c r="BY49" s="1157"/>
      <c r="BZ49" s="1157"/>
      <c r="CA49" s="1157"/>
      <c r="CB49" s="1157"/>
      <c r="CC49" s="1157"/>
      <c r="CD49" s="1157"/>
      <c r="CE49" s="1157"/>
      <c r="CF49" s="1157"/>
      <c r="CG49" s="1157"/>
      <c r="CH49" s="1157"/>
      <c r="CI49" s="1157"/>
      <c r="CJ49" s="1157"/>
      <c r="CK49" s="1157"/>
      <c r="CL49" s="1157"/>
      <c r="CM49" s="1157"/>
      <c r="CN49" s="1157"/>
      <c r="CO49" s="1157"/>
      <c r="CP49" s="1157"/>
      <c r="CQ49" s="1157"/>
      <c r="CR49" s="1157"/>
      <c r="CS49" s="1157"/>
      <c r="CT49" s="1157"/>
      <c r="CU49" s="1157"/>
      <c r="CV49" s="1157"/>
      <c r="CW49" s="1157"/>
      <c r="CX49" s="1157"/>
      <c r="CY49" s="1157"/>
      <c r="CZ49" s="1157"/>
      <c r="DA49" s="1157"/>
      <c r="DB49" s="1157"/>
      <c r="DC49" s="1157"/>
      <c r="DD49" s="1157"/>
      <c r="DE49" s="1157"/>
      <c r="DF49" s="1157"/>
      <c r="DG49" s="1157"/>
      <c r="DH49" s="1157"/>
      <c r="DI49" s="1157"/>
      <c r="DJ49" s="1157"/>
      <c r="DK49" s="1157"/>
      <c r="DL49" s="1157"/>
      <c r="DM49" s="1157"/>
      <c r="DN49" s="1157"/>
      <c r="DO49" s="1157"/>
      <c r="DP49" s="1157"/>
      <c r="DQ49" s="1157"/>
      <c r="DR49" s="1157"/>
      <c r="DS49" s="1157"/>
      <c r="DT49" s="1157"/>
      <c r="DU49" s="1157"/>
      <c r="DV49" s="1157"/>
      <c r="DW49" s="1157"/>
      <c r="DX49" s="1157"/>
      <c r="DY49" s="1157"/>
      <c r="DZ49" s="1158"/>
    </row>
    <row r="50" spans="2:130" s="1190" customFormat="1" ht="15">
      <c r="B50" s="1156"/>
      <c r="C50" s="2391"/>
      <c r="D50" s="2391"/>
      <c r="E50" s="2391"/>
      <c r="F50" s="2391"/>
      <c r="G50" s="2391"/>
      <c r="H50" s="2391"/>
      <c r="I50" s="2391"/>
      <c r="J50" s="2391"/>
      <c r="K50" s="2391"/>
      <c r="L50" s="2391"/>
      <c r="M50" s="2391"/>
      <c r="N50" s="2391"/>
      <c r="O50" s="2391"/>
      <c r="P50" s="2391"/>
      <c r="Q50" s="2391"/>
      <c r="R50" s="2391"/>
      <c r="S50" s="2391"/>
      <c r="T50" s="2391"/>
      <c r="U50" s="2391"/>
      <c r="V50" s="2391"/>
      <c r="W50" s="2391"/>
      <c r="X50" s="2391"/>
      <c r="Y50" s="2391"/>
      <c r="Z50" s="2391"/>
      <c r="AA50" s="2391"/>
      <c r="AB50" s="2391"/>
      <c r="AC50" s="2391"/>
      <c r="AD50" s="1157"/>
      <c r="AE50" s="1157"/>
      <c r="AF50" s="1157"/>
      <c r="AG50" s="1157"/>
      <c r="AH50" s="1157"/>
      <c r="AI50" s="1157"/>
      <c r="AJ50" s="1157"/>
      <c r="AK50" s="1157"/>
      <c r="AL50" s="1157"/>
      <c r="AM50" s="1157"/>
      <c r="AN50" s="1157"/>
      <c r="AO50" s="1157"/>
      <c r="AP50" s="1157"/>
      <c r="AQ50" s="1157"/>
      <c r="AR50" s="1157"/>
      <c r="AS50" s="1157"/>
      <c r="AT50" s="1157"/>
      <c r="AU50" s="1157"/>
      <c r="AV50" s="1157"/>
      <c r="AW50" s="1157"/>
      <c r="AX50" s="1157"/>
      <c r="AY50" s="1157"/>
      <c r="AZ50" s="1157"/>
      <c r="BA50" s="1157"/>
      <c r="BB50" s="1157"/>
      <c r="BC50" s="1157"/>
      <c r="BD50" s="1157"/>
      <c r="BE50" s="1157"/>
      <c r="BF50" s="1157"/>
      <c r="BG50" s="1157"/>
      <c r="BH50" s="1157"/>
      <c r="BI50" s="1157"/>
      <c r="BJ50" s="1157"/>
      <c r="BK50" s="1157"/>
      <c r="BL50" s="1157"/>
      <c r="BM50" s="1157"/>
      <c r="BN50" s="1157"/>
      <c r="BO50" s="1157"/>
      <c r="BP50" s="1157"/>
      <c r="BQ50" s="1157"/>
      <c r="BR50" s="1157"/>
      <c r="BS50" s="1157"/>
      <c r="BT50" s="1157"/>
      <c r="BU50" s="1157"/>
      <c r="BV50" s="1157"/>
      <c r="BW50" s="1157"/>
      <c r="BX50" s="1157"/>
      <c r="BY50" s="1157"/>
      <c r="BZ50" s="1157"/>
      <c r="CA50" s="1157"/>
      <c r="CB50" s="1157"/>
      <c r="CC50" s="1157"/>
      <c r="CD50" s="1157"/>
      <c r="CE50" s="1157"/>
      <c r="CF50" s="1157"/>
      <c r="CG50" s="1157"/>
      <c r="CH50" s="1157"/>
      <c r="CI50" s="1157"/>
      <c r="CJ50" s="1157"/>
      <c r="CK50" s="1157"/>
      <c r="CL50" s="1157"/>
      <c r="CM50" s="1157"/>
      <c r="CN50" s="1157"/>
      <c r="CO50" s="1157"/>
      <c r="CP50" s="1157"/>
      <c r="CQ50" s="1157"/>
      <c r="CR50" s="1157"/>
      <c r="CS50" s="1157"/>
      <c r="CT50" s="1157"/>
      <c r="CU50" s="1157"/>
      <c r="CV50" s="1157"/>
      <c r="CW50" s="1157"/>
      <c r="CX50" s="1157"/>
      <c r="CY50" s="1157"/>
      <c r="CZ50" s="1157"/>
      <c r="DA50" s="1157"/>
      <c r="DB50" s="1157"/>
      <c r="DC50" s="1157"/>
      <c r="DD50" s="1157"/>
      <c r="DE50" s="1157"/>
      <c r="DF50" s="1157"/>
      <c r="DG50" s="1157"/>
      <c r="DH50" s="1157"/>
      <c r="DI50" s="1157"/>
      <c r="DJ50" s="1157"/>
      <c r="DK50" s="1157"/>
      <c r="DL50" s="1157"/>
      <c r="DM50" s="1157"/>
      <c r="DN50" s="1157"/>
      <c r="DO50" s="1157"/>
      <c r="DP50" s="1157"/>
      <c r="DQ50" s="1157"/>
      <c r="DR50" s="1157"/>
      <c r="DS50" s="1157"/>
      <c r="DT50" s="1157"/>
      <c r="DU50" s="1157"/>
      <c r="DV50" s="1157"/>
      <c r="DW50" s="1157"/>
      <c r="DX50" s="1157"/>
      <c r="DY50" s="1157"/>
      <c r="DZ50" s="1158"/>
    </row>
    <row r="51" spans="2:130" s="1190" customFormat="1" ht="17.25" customHeight="1">
      <c r="B51" s="1156"/>
      <c r="C51" s="1157"/>
      <c r="D51" s="1157"/>
      <c r="E51" s="1157"/>
      <c r="F51" s="1157"/>
      <c r="G51" s="1157"/>
      <c r="H51" s="1157"/>
      <c r="I51" s="1157"/>
      <c r="J51" s="1157"/>
      <c r="K51" s="1157"/>
      <c r="L51" s="1157"/>
      <c r="M51" s="1157"/>
      <c r="N51" s="1157"/>
      <c r="O51" s="1157"/>
      <c r="P51" s="1157"/>
      <c r="Q51" s="1157"/>
      <c r="R51" s="1157"/>
      <c r="S51" s="1157"/>
      <c r="T51" s="1157"/>
      <c r="U51" s="1157"/>
      <c r="V51" s="1157"/>
      <c r="W51" s="1157"/>
      <c r="X51" s="1157"/>
      <c r="Y51" s="1157"/>
      <c r="Z51" s="1157"/>
      <c r="AA51" s="1157"/>
      <c r="AB51" s="1157"/>
      <c r="AC51" s="1157"/>
      <c r="AD51" s="1157"/>
      <c r="AE51" s="1157"/>
      <c r="AF51" s="1157"/>
      <c r="AG51" s="1157"/>
      <c r="AH51" s="1157"/>
      <c r="AI51" s="1157"/>
      <c r="AJ51" s="1157"/>
      <c r="AK51" s="1157"/>
      <c r="AL51" s="1157"/>
      <c r="AM51" s="1157"/>
      <c r="AN51" s="1157"/>
      <c r="AO51" s="1157"/>
      <c r="AP51" s="1157"/>
      <c r="AQ51" s="1157"/>
      <c r="AR51" s="1157"/>
      <c r="AS51" s="1157"/>
      <c r="AT51" s="1157"/>
      <c r="AU51" s="1157"/>
      <c r="AV51" s="1157"/>
      <c r="AW51" s="1157"/>
      <c r="AX51" s="1157"/>
      <c r="AY51" s="1157"/>
      <c r="AZ51" s="1157"/>
      <c r="BA51" s="1157"/>
      <c r="BB51" s="1157"/>
      <c r="BC51" s="1157"/>
      <c r="BD51" s="1157"/>
      <c r="BE51" s="1157"/>
      <c r="BF51" s="1157"/>
      <c r="BG51" s="1157"/>
      <c r="BH51" s="1157"/>
      <c r="BI51" s="1157"/>
      <c r="BJ51" s="1157"/>
      <c r="BK51" s="1157"/>
      <c r="BL51" s="1157"/>
      <c r="BM51" s="1157"/>
      <c r="BN51" s="1157"/>
      <c r="BO51" s="1157"/>
      <c r="BP51" s="1157"/>
      <c r="BQ51" s="1157"/>
      <c r="BR51" s="1157"/>
      <c r="BS51" s="1157"/>
      <c r="BT51" s="1157"/>
      <c r="BU51" s="1157"/>
      <c r="BV51" s="1157"/>
      <c r="BW51" s="1157"/>
      <c r="BX51" s="1157"/>
      <c r="BY51" s="1157"/>
      <c r="BZ51" s="1157"/>
      <c r="CA51" s="1157"/>
      <c r="CB51" s="1157"/>
      <c r="CC51" s="1157"/>
      <c r="CD51" s="1157"/>
      <c r="CE51" s="1157"/>
      <c r="CF51" s="1157"/>
      <c r="CG51" s="1157"/>
      <c r="CH51" s="1157"/>
      <c r="CI51" s="1157"/>
      <c r="CJ51" s="1157"/>
      <c r="CK51" s="1157"/>
      <c r="CL51" s="1157"/>
      <c r="CM51" s="1157"/>
      <c r="CN51" s="1157"/>
      <c r="CO51" s="1157"/>
      <c r="CP51" s="1157"/>
      <c r="CQ51" s="1157"/>
      <c r="CR51" s="1157"/>
      <c r="CS51" s="1157"/>
      <c r="CT51" s="1157"/>
      <c r="CU51" s="1157"/>
      <c r="CV51" s="1157"/>
      <c r="CW51" s="1157"/>
      <c r="CX51" s="1157"/>
      <c r="CY51" s="1157"/>
      <c r="CZ51" s="1157"/>
      <c r="DA51" s="1157"/>
      <c r="DB51" s="1157"/>
      <c r="DC51" s="1157"/>
      <c r="DD51" s="1157"/>
      <c r="DE51" s="1157"/>
      <c r="DF51" s="1157"/>
      <c r="DG51" s="1157"/>
      <c r="DH51" s="1157"/>
      <c r="DI51" s="1157"/>
      <c r="DJ51" s="1157"/>
      <c r="DK51" s="1157"/>
      <c r="DL51" s="1157"/>
      <c r="DM51" s="1157"/>
      <c r="DN51" s="1157"/>
      <c r="DO51" s="1157"/>
      <c r="DP51" s="1157"/>
      <c r="DQ51" s="1157"/>
      <c r="DR51" s="1157"/>
      <c r="DS51" s="1157"/>
      <c r="DT51" s="1157"/>
      <c r="DU51" s="1157"/>
      <c r="DV51" s="1157"/>
      <c r="DW51" s="1157"/>
      <c r="DX51" s="1157"/>
      <c r="DY51" s="1157"/>
      <c r="DZ51" s="1158"/>
    </row>
    <row r="52" spans="2:130" s="1190" customFormat="1" ht="17.25" customHeight="1">
      <c r="B52" s="1156"/>
      <c r="C52" s="1157"/>
      <c r="D52" s="1157"/>
      <c r="E52" s="1157"/>
      <c r="F52" s="1157"/>
      <c r="G52" s="1157"/>
      <c r="H52" s="1157"/>
      <c r="I52" s="1157"/>
      <c r="J52" s="1157"/>
      <c r="K52" s="1157"/>
      <c r="L52" s="1157"/>
      <c r="M52" s="1157"/>
      <c r="N52" s="1157"/>
      <c r="O52" s="1157"/>
      <c r="P52" s="1157"/>
      <c r="Q52" s="1157"/>
      <c r="R52" s="1157"/>
      <c r="S52" s="1157"/>
      <c r="T52" s="1157"/>
      <c r="U52" s="1157"/>
      <c r="V52" s="1157"/>
      <c r="W52" s="1157"/>
      <c r="X52" s="1157"/>
      <c r="Y52" s="1157"/>
      <c r="Z52" s="1157"/>
      <c r="AA52" s="1157"/>
      <c r="AB52" s="1157"/>
      <c r="AC52" s="1157"/>
      <c r="AD52" s="1157"/>
      <c r="AE52" s="1157"/>
      <c r="AF52" s="1157"/>
      <c r="AG52" s="1157"/>
      <c r="AH52" s="1157"/>
      <c r="AI52" s="1157"/>
      <c r="AJ52" s="1157"/>
      <c r="AK52" s="1157"/>
      <c r="AL52" s="1157"/>
      <c r="AM52" s="1157"/>
      <c r="AN52" s="1157"/>
      <c r="AO52" s="1157"/>
      <c r="AP52" s="1157"/>
      <c r="AQ52" s="1157"/>
      <c r="AR52" s="1157"/>
      <c r="AS52" s="1157"/>
      <c r="AT52" s="1157"/>
      <c r="AU52" s="1157"/>
      <c r="AV52" s="1157"/>
      <c r="AW52" s="1157"/>
      <c r="AX52" s="1157"/>
      <c r="AY52" s="1157"/>
      <c r="AZ52" s="1157"/>
      <c r="BA52" s="1157"/>
      <c r="BB52" s="1157"/>
      <c r="BC52" s="1157"/>
      <c r="BD52" s="1157"/>
      <c r="BE52" s="1157"/>
      <c r="BF52" s="1157"/>
      <c r="BG52" s="1157"/>
      <c r="BH52" s="1157"/>
      <c r="BI52" s="1157"/>
      <c r="BJ52" s="1157"/>
      <c r="BK52" s="1157"/>
      <c r="BL52" s="1157"/>
      <c r="BM52" s="1157"/>
      <c r="BN52" s="1157"/>
      <c r="BO52" s="1157"/>
      <c r="BP52" s="1157"/>
      <c r="BQ52" s="1157"/>
      <c r="BR52" s="1157"/>
      <c r="BS52" s="1157"/>
      <c r="BT52" s="1157"/>
      <c r="BU52" s="1157"/>
      <c r="BV52" s="1157"/>
      <c r="BW52" s="1157"/>
      <c r="BX52" s="1157"/>
      <c r="BY52" s="1157"/>
      <c r="BZ52" s="1157"/>
      <c r="CA52" s="1157"/>
      <c r="CB52" s="1157"/>
      <c r="CC52" s="1157"/>
      <c r="CD52" s="1157"/>
      <c r="CE52" s="1157"/>
      <c r="CF52" s="1157"/>
      <c r="CG52" s="1157"/>
      <c r="CH52" s="1157"/>
      <c r="CI52" s="1157"/>
      <c r="CJ52" s="1157"/>
      <c r="CK52" s="1157"/>
      <c r="CL52" s="1157"/>
      <c r="CM52" s="1157"/>
      <c r="CN52" s="1157"/>
      <c r="CO52" s="1157"/>
      <c r="CP52" s="1157"/>
      <c r="CQ52" s="1157"/>
      <c r="CR52" s="1157"/>
      <c r="CS52" s="1157"/>
      <c r="CT52" s="1157"/>
      <c r="CU52" s="1157"/>
      <c r="CV52" s="1157"/>
      <c r="CW52" s="1157"/>
      <c r="CX52" s="1157"/>
      <c r="CY52" s="1157"/>
      <c r="CZ52" s="1157"/>
      <c r="DA52" s="1157"/>
      <c r="DB52" s="1157"/>
      <c r="DC52" s="1157"/>
      <c r="DD52" s="1157"/>
      <c r="DE52" s="1157"/>
      <c r="DF52" s="1157"/>
      <c r="DG52" s="1157"/>
      <c r="DH52" s="1157"/>
      <c r="DI52" s="1157"/>
      <c r="DJ52" s="1157"/>
      <c r="DK52" s="1157"/>
      <c r="DL52" s="1157"/>
      <c r="DM52" s="1157"/>
      <c r="DN52" s="1157"/>
      <c r="DO52" s="1157"/>
      <c r="DP52" s="1157"/>
      <c r="DQ52" s="1157"/>
      <c r="DR52" s="1157"/>
      <c r="DS52" s="1157"/>
      <c r="DT52" s="1157"/>
      <c r="DU52" s="1157"/>
      <c r="DV52" s="1157"/>
      <c r="DW52" s="1157"/>
      <c r="DX52" s="1157"/>
      <c r="DY52" s="1157"/>
      <c r="DZ52" s="1158"/>
    </row>
    <row r="53" spans="2:130" s="1190" customFormat="1" ht="17.25" customHeight="1">
      <c r="B53" s="1156"/>
      <c r="C53" s="1157"/>
      <c r="D53" s="1157"/>
      <c r="E53" s="1157"/>
      <c r="F53" s="1157"/>
      <c r="G53" s="1157"/>
      <c r="H53" s="1157"/>
      <c r="I53" s="1157"/>
      <c r="J53" s="1157"/>
      <c r="K53" s="1157"/>
      <c r="L53" s="1157"/>
      <c r="M53" s="1157"/>
      <c r="N53" s="1157"/>
      <c r="O53" s="1157"/>
      <c r="P53" s="1157"/>
      <c r="Q53" s="1157"/>
      <c r="R53" s="1157"/>
      <c r="S53" s="1157"/>
      <c r="T53" s="1157"/>
      <c r="U53" s="1157"/>
      <c r="V53" s="1157"/>
      <c r="W53" s="1157"/>
      <c r="X53" s="1157"/>
      <c r="Y53" s="1157"/>
      <c r="Z53" s="1157"/>
      <c r="AA53" s="1157"/>
      <c r="AB53" s="1157"/>
      <c r="AC53" s="1157"/>
      <c r="AD53" s="1157"/>
      <c r="AE53" s="1157"/>
      <c r="AF53" s="1157"/>
      <c r="AG53" s="1157"/>
      <c r="AH53" s="1157"/>
      <c r="AI53" s="1157"/>
      <c r="AJ53" s="1157"/>
      <c r="AK53" s="1157"/>
      <c r="AL53" s="1157"/>
      <c r="AM53" s="1157"/>
      <c r="AN53" s="1157"/>
      <c r="AO53" s="1157"/>
      <c r="AP53" s="1157"/>
      <c r="AQ53" s="1157"/>
      <c r="AR53" s="1157"/>
      <c r="AS53" s="1157"/>
      <c r="AT53" s="1157"/>
      <c r="AU53" s="1157"/>
      <c r="AV53" s="1157"/>
      <c r="AW53" s="1157"/>
      <c r="AX53" s="1157"/>
      <c r="AY53" s="1157"/>
      <c r="AZ53" s="1157"/>
      <c r="BA53" s="1157"/>
      <c r="BB53" s="1157"/>
      <c r="BC53" s="1157"/>
      <c r="BD53" s="1157"/>
      <c r="BE53" s="1157"/>
      <c r="BF53" s="1157"/>
      <c r="BG53" s="1157"/>
      <c r="BH53" s="1157"/>
      <c r="BI53" s="1157"/>
      <c r="BJ53" s="1157"/>
      <c r="BK53" s="1157"/>
      <c r="BL53" s="1157"/>
      <c r="BM53" s="1157"/>
      <c r="BN53" s="1157"/>
      <c r="BO53" s="1157"/>
      <c r="BP53" s="1157"/>
      <c r="BQ53" s="1157"/>
      <c r="BR53" s="1157"/>
      <c r="BS53" s="1157"/>
      <c r="BT53" s="1157"/>
      <c r="BU53" s="1157"/>
      <c r="BV53" s="1157"/>
      <c r="BW53" s="1157"/>
      <c r="BX53" s="1157"/>
      <c r="BY53" s="1157"/>
      <c r="BZ53" s="1157"/>
      <c r="CA53" s="1157"/>
      <c r="CB53" s="1157"/>
      <c r="CC53" s="1157"/>
      <c r="CD53" s="1157"/>
      <c r="CE53" s="1157"/>
      <c r="CF53" s="1157"/>
      <c r="CG53" s="1157"/>
      <c r="CH53" s="1157"/>
      <c r="CI53" s="1157"/>
      <c r="CJ53" s="1157"/>
      <c r="CK53" s="1157"/>
      <c r="CL53" s="1157"/>
      <c r="CM53" s="1157"/>
      <c r="CN53" s="1157"/>
      <c r="CO53" s="1157"/>
      <c r="CP53" s="1157"/>
      <c r="CQ53" s="1157"/>
      <c r="CR53" s="1157"/>
      <c r="CS53" s="1157"/>
      <c r="CT53" s="1157"/>
      <c r="CU53" s="1157"/>
      <c r="CV53" s="1157"/>
      <c r="CW53" s="1157"/>
      <c r="CX53" s="1157"/>
      <c r="CY53" s="1157"/>
      <c r="CZ53" s="1157"/>
      <c r="DA53" s="1157"/>
      <c r="DB53" s="1157"/>
      <c r="DC53" s="1157"/>
      <c r="DD53" s="1157"/>
      <c r="DE53" s="1157"/>
      <c r="DF53" s="1157"/>
      <c r="DG53" s="1157"/>
      <c r="DH53" s="1157"/>
      <c r="DI53" s="1157"/>
      <c r="DJ53" s="1157"/>
      <c r="DK53" s="1157"/>
      <c r="DL53" s="1157"/>
      <c r="DM53" s="1157"/>
      <c r="DN53" s="1157"/>
      <c r="DO53" s="1157"/>
      <c r="DP53" s="1157"/>
      <c r="DQ53" s="1157"/>
      <c r="DR53" s="1157"/>
      <c r="DS53" s="1157"/>
      <c r="DT53" s="1157"/>
      <c r="DU53" s="1157"/>
      <c r="DV53" s="1157"/>
      <c r="DW53" s="1157"/>
      <c r="DX53" s="1157"/>
      <c r="DY53" s="1157"/>
      <c r="DZ53" s="1158"/>
    </row>
    <row r="54" spans="2:130" s="1190" customFormat="1" ht="17.25" customHeight="1">
      <c r="B54" s="1156"/>
      <c r="C54" s="1157"/>
      <c r="D54" s="1157"/>
      <c r="E54" s="1157"/>
      <c r="F54" s="1157"/>
      <c r="G54" s="1157"/>
      <c r="H54" s="1157"/>
      <c r="I54" s="1157"/>
      <c r="J54" s="1157"/>
      <c r="K54" s="1157"/>
      <c r="L54" s="1157"/>
      <c r="M54" s="1157"/>
      <c r="N54" s="1157"/>
      <c r="O54" s="1157"/>
      <c r="P54" s="1157"/>
      <c r="Q54" s="1157"/>
      <c r="R54" s="1157"/>
      <c r="S54" s="1157"/>
      <c r="T54" s="1157"/>
      <c r="U54" s="1157"/>
      <c r="V54" s="1157"/>
      <c r="W54" s="1157"/>
      <c r="X54" s="1157"/>
      <c r="Y54" s="1157"/>
      <c r="Z54" s="1157"/>
      <c r="AA54" s="1157"/>
      <c r="AB54" s="1157"/>
      <c r="AC54" s="1157"/>
      <c r="AD54" s="1157"/>
      <c r="AE54" s="1157"/>
      <c r="AF54" s="1157"/>
      <c r="AG54" s="1157"/>
      <c r="AH54" s="1157"/>
      <c r="AI54" s="1157"/>
      <c r="AJ54" s="1157"/>
      <c r="AK54" s="1157"/>
      <c r="AL54" s="1157"/>
      <c r="AM54" s="1157"/>
      <c r="AN54" s="1157"/>
      <c r="AO54" s="1157"/>
      <c r="AP54" s="1157"/>
      <c r="AQ54" s="1157"/>
      <c r="AR54" s="1157"/>
      <c r="AS54" s="1157"/>
      <c r="AT54" s="1157"/>
      <c r="AU54" s="1157"/>
      <c r="AV54" s="1157"/>
      <c r="AW54" s="1157"/>
      <c r="AX54" s="1157"/>
      <c r="AY54" s="1157"/>
      <c r="AZ54" s="1157"/>
      <c r="BA54" s="1157"/>
      <c r="BB54" s="1157"/>
      <c r="BC54" s="1157"/>
      <c r="BD54" s="1157"/>
      <c r="BE54" s="1157"/>
      <c r="BF54" s="1157"/>
      <c r="BG54" s="1157"/>
      <c r="BH54" s="1157"/>
      <c r="BI54" s="1157"/>
      <c r="BJ54" s="1157"/>
      <c r="BK54" s="1157"/>
      <c r="BL54" s="1157"/>
      <c r="BM54" s="1157"/>
      <c r="BN54" s="1157"/>
      <c r="BO54" s="1157"/>
      <c r="BP54" s="1157"/>
      <c r="BQ54" s="1157"/>
      <c r="BR54" s="1157"/>
      <c r="BS54" s="1157"/>
      <c r="BT54" s="1157"/>
      <c r="BU54" s="1157"/>
      <c r="BV54" s="1157"/>
      <c r="BW54" s="1157"/>
      <c r="BX54" s="1157"/>
      <c r="BY54" s="1157"/>
      <c r="BZ54" s="1157"/>
      <c r="CA54" s="1157"/>
      <c r="CB54" s="1157"/>
      <c r="CC54" s="1157"/>
      <c r="CD54" s="1157"/>
      <c r="CE54" s="1157"/>
      <c r="CF54" s="1157"/>
      <c r="CG54" s="1157"/>
      <c r="CH54" s="1157"/>
      <c r="CI54" s="1157"/>
      <c r="CJ54" s="1157"/>
      <c r="CK54" s="1157"/>
      <c r="CL54" s="1157"/>
      <c r="CM54" s="1157"/>
      <c r="CN54" s="1157"/>
      <c r="CO54" s="1157"/>
      <c r="CP54" s="1157"/>
      <c r="CQ54" s="1157"/>
      <c r="CR54" s="1157"/>
      <c r="CS54" s="1157"/>
      <c r="CT54" s="1157"/>
      <c r="CU54" s="1157"/>
      <c r="CV54" s="1157"/>
      <c r="CW54" s="1157"/>
      <c r="CX54" s="1157"/>
      <c r="CY54" s="1157"/>
      <c r="CZ54" s="1157"/>
      <c r="DA54" s="1157"/>
      <c r="DB54" s="1157"/>
      <c r="DC54" s="1157"/>
      <c r="DD54" s="1157"/>
      <c r="DE54" s="1157"/>
      <c r="DF54" s="1157"/>
      <c r="DG54" s="1157"/>
      <c r="DH54" s="1157"/>
      <c r="DI54" s="1157"/>
      <c r="DJ54" s="1157"/>
      <c r="DK54" s="1157"/>
      <c r="DL54" s="1157"/>
      <c r="DM54" s="1157"/>
      <c r="DN54" s="1157"/>
      <c r="DO54" s="1157"/>
      <c r="DP54" s="1157"/>
      <c r="DQ54" s="1157"/>
      <c r="DR54" s="1157"/>
      <c r="DS54" s="1157"/>
      <c r="DT54" s="1157"/>
      <c r="DU54" s="1157"/>
      <c r="DV54" s="1157"/>
      <c r="DW54" s="1157"/>
      <c r="DX54" s="1157"/>
      <c r="DY54" s="1157"/>
      <c r="DZ54" s="1158"/>
    </row>
    <row r="55" spans="2:130" s="1190" customFormat="1" ht="15">
      <c r="B55" s="1156"/>
      <c r="C55" s="1157"/>
      <c r="D55" s="1157"/>
      <c r="E55" s="1157"/>
      <c r="F55" s="1157"/>
      <c r="G55" s="1157"/>
      <c r="H55" s="1157"/>
      <c r="I55" s="1157"/>
      <c r="J55" s="1157"/>
      <c r="K55" s="1157"/>
      <c r="L55" s="1157"/>
      <c r="M55" s="1157"/>
      <c r="N55" s="1157"/>
      <c r="O55" s="1157"/>
      <c r="P55" s="1157"/>
      <c r="Q55" s="1157"/>
      <c r="R55" s="1157"/>
      <c r="S55" s="1157"/>
      <c r="T55" s="1157"/>
      <c r="U55" s="1157"/>
      <c r="V55" s="1157"/>
      <c r="W55" s="1157"/>
      <c r="X55" s="1157"/>
      <c r="Y55" s="1157"/>
      <c r="Z55" s="1157"/>
      <c r="AA55" s="1157"/>
      <c r="AB55" s="1157"/>
      <c r="AC55" s="1157"/>
      <c r="AD55" s="1157"/>
      <c r="AE55" s="1157"/>
      <c r="AF55" s="1157"/>
      <c r="AG55" s="1157"/>
      <c r="AH55" s="1157"/>
      <c r="AI55" s="1157"/>
      <c r="AJ55" s="1157"/>
      <c r="AK55" s="1157"/>
      <c r="AL55" s="1157"/>
      <c r="AM55" s="1157"/>
      <c r="AN55" s="1157"/>
      <c r="AO55" s="1157"/>
      <c r="AP55" s="1157"/>
      <c r="AQ55" s="1157"/>
      <c r="AR55" s="1157"/>
      <c r="AS55" s="1157"/>
      <c r="AT55" s="1157"/>
      <c r="AU55" s="1157"/>
      <c r="AV55" s="1157"/>
      <c r="AW55" s="1157"/>
      <c r="AX55" s="1157"/>
      <c r="AY55" s="1157"/>
      <c r="AZ55" s="1157"/>
      <c r="BA55" s="1157"/>
      <c r="BB55" s="1157"/>
      <c r="BC55" s="1157"/>
      <c r="BD55" s="1157"/>
      <c r="BE55" s="1157"/>
      <c r="BF55" s="1157"/>
      <c r="BG55" s="1157"/>
      <c r="BH55" s="1157"/>
      <c r="BI55" s="1157"/>
      <c r="BJ55" s="1157"/>
      <c r="BK55" s="1157"/>
      <c r="BL55" s="1157"/>
      <c r="BM55" s="1157"/>
      <c r="BN55" s="1157"/>
      <c r="BO55" s="1157"/>
      <c r="BP55" s="1157"/>
      <c r="BQ55" s="1157"/>
      <c r="BR55" s="1157"/>
      <c r="BS55" s="1157"/>
      <c r="BT55" s="1157"/>
      <c r="BU55" s="1157"/>
      <c r="BV55" s="1157"/>
      <c r="BW55" s="1157"/>
      <c r="BX55" s="1157"/>
      <c r="BY55" s="1157"/>
      <c r="BZ55" s="1157"/>
      <c r="CA55" s="1157"/>
      <c r="CB55" s="1157"/>
      <c r="CC55" s="1157"/>
      <c r="CD55" s="1157"/>
      <c r="CE55" s="1157"/>
      <c r="CF55" s="1157"/>
      <c r="CG55" s="1157"/>
      <c r="CH55" s="1157"/>
      <c r="CI55" s="1157"/>
      <c r="CJ55" s="1157"/>
      <c r="CK55" s="1157"/>
      <c r="CL55" s="1157"/>
      <c r="CM55" s="1157"/>
      <c r="CN55" s="1157"/>
      <c r="CO55" s="1157"/>
      <c r="CP55" s="1157"/>
      <c r="CQ55" s="1157"/>
      <c r="CR55" s="1157"/>
      <c r="CS55" s="1157"/>
      <c r="CT55" s="1157"/>
      <c r="CU55" s="1157"/>
      <c r="CV55" s="1157"/>
      <c r="CW55" s="1157"/>
      <c r="CX55" s="1157"/>
      <c r="CY55" s="1157"/>
      <c r="CZ55" s="1157"/>
      <c r="DA55" s="1157"/>
      <c r="DB55" s="1157"/>
      <c r="DC55" s="1157"/>
      <c r="DD55" s="1157"/>
      <c r="DE55" s="1157"/>
      <c r="DF55" s="1157"/>
      <c r="DG55" s="1157"/>
      <c r="DH55" s="1157"/>
      <c r="DI55" s="1157"/>
      <c r="DJ55" s="1157"/>
      <c r="DK55" s="1157"/>
      <c r="DL55" s="1157"/>
      <c r="DM55" s="1157"/>
      <c r="DN55" s="1157"/>
      <c r="DO55" s="1157"/>
      <c r="DP55" s="1157"/>
      <c r="DQ55" s="1157"/>
      <c r="DR55" s="1157"/>
      <c r="DS55" s="1157"/>
      <c r="DT55" s="1157"/>
      <c r="DU55" s="1157"/>
      <c r="DV55" s="1157"/>
      <c r="DW55" s="1157"/>
      <c r="DX55" s="1157"/>
      <c r="DY55" s="1157"/>
      <c r="DZ55" s="1158"/>
    </row>
    <row r="56" spans="2:130" s="1190" customFormat="1" ht="17.25" customHeight="1">
      <c r="B56" s="1156"/>
      <c r="C56" s="1157"/>
      <c r="D56" s="1157"/>
      <c r="E56" s="1157"/>
      <c r="F56" s="1157"/>
      <c r="G56" s="1157"/>
      <c r="H56" s="1157"/>
      <c r="I56" s="1157"/>
      <c r="J56" s="1157"/>
      <c r="K56" s="1157"/>
      <c r="L56" s="1157"/>
      <c r="M56" s="1157"/>
      <c r="N56" s="1157"/>
      <c r="O56" s="1157"/>
      <c r="P56" s="1157"/>
      <c r="Q56" s="1157"/>
      <c r="R56" s="1157"/>
      <c r="S56" s="1157"/>
      <c r="T56" s="1157"/>
      <c r="U56" s="1157"/>
      <c r="V56" s="1157"/>
      <c r="W56" s="1157"/>
      <c r="X56" s="1157"/>
      <c r="Y56" s="1157"/>
      <c r="Z56" s="1157"/>
      <c r="AA56" s="1157"/>
      <c r="AB56" s="1157"/>
      <c r="AC56" s="1157"/>
      <c r="AD56" s="1157"/>
      <c r="AE56" s="1157"/>
      <c r="AF56" s="1157"/>
      <c r="AG56" s="1157"/>
      <c r="AH56" s="1157"/>
      <c r="AI56" s="1157"/>
      <c r="AJ56" s="1157"/>
      <c r="AK56" s="1157"/>
      <c r="AL56" s="1157"/>
      <c r="AM56" s="1157"/>
      <c r="AN56" s="1157"/>
      <c r="AO56" s="1157"/>
      <c r="AP56" s="1157"/>
      <c r="AQ56" s="1157"/>
      <c r="AR56" s="1157"/>
      <c r="AS56" s="1157"/>
      <c r="AT56" s="1157"/>
      <c r="AU56" s="1157"/>
      <c r="AV56" s="1157"/>
      <c r="AW56" s="1157"/>
      <c r="AX56" s="1157"/>
      <c r="AY56" s="1157"/>
      <c r="AZ56" s="1157"/>
      <c r="BA56" s="1157"/>
      <c r="BB56" s="1157"/>
      <c r="BC56" s="1157"/>
      <c r="BD56" s="1157"/>
      <c r="BE56" s="1157"/>
      <c r="BF56" s="1157"/>
      <c r="BG56" s="1157"/>
      <c r="BH56" s="1157"/>
      <c r="BI56" s="1157"/>
      <c r="BJ56" s="1157"/>
      <c r="BK56" s="1157"/>
      <c r="BL56" s="1157"/>
      <c r="BM56" s="1157"/>
      <c r="BN56" s="1157"/>
      <c r="BO56" s="1157"/>
      <c r="BP56" s="1157"/>
      <c r="BQ56" s="1157"/>
      <c r="BR56" s="1157"/>
      <c r="BS56" s="1157"/>
      <c r="BT56" s="1157"/>
      <c r="BU56" s="1157"/>
      <c r="BV56" s="1157"/>
      <c r="BW56" s="1157"/>
      <c r="BX56" s="1157"/>
      <c r="BY56" s="1157"/>
      <c r="BZ56" s="1157"/>
      <c r="CA56" s="1157"/>
      <c r="CB56" s="1157"/>
      <c r="CC56" s="1157"/>
      <c r="CD56" s="1157"/>
      <c r="CE56" s="1157"/>
      <c r="CF56" s="1157"/>
      <c r="CG56" s="1157"/>
      <c r="CH56" s="1157"/>
      <c r="CI56" s="1157"/>
      <c r="CJ56" s="1157"/>
      <c r="CK56" s="1157"/>
      <c r="CL56" s="1157"/>
      <c r="CM56" s="1157"/>
      <c r="CN56" s="1157"/>
      <c r="CO56" s="1157"/>
      <c r="CP56" s="1157"/>
      <c r="CQ56" s="1157"/>
      <c r="CR56" s="1157"/>
      <c r="CS56" s="1157"/>
      <c r="CT56" s="1157"/>
      <c r="CU56" s="1157"/>
      <c r="CV56" s="1157"/>
      <c r="CW56" s="1157"/>
      <c r="CX56" s="1157"/>
      <c r="CY56" s="1157"/>
      <c r="CZ56" s="1157"/>
      <c r="DA56" s="1157"/>
      <c r="DB56" s="1157"/>
      <c r="DC56" s="1157"/>
      <c r="DD56" s="1157"/>
      <c r="DE56" s="1157"/>
      <c r="DF56" s="1157"/>
      <c r="DG56" s="1157"/>
      <c r="DH56" s="1157"/>
      <c r="DI56" s="1157"/>
      <c r="DJ56" s="1157"/>
      <c r="DK56" s="1157"/>
      <c r="DL56" s="1157"/>
      <c r="DM56" s="1157"/>
      <c r="DN56" s="1157"/>
      <c r="DO56" s="1157"/>
      <c r="DP56" s="1157"/>
      <c r="DQ56" s="1157"/>
      <c r="DR56" s="1157"/>
      <c r="DS56" s="1157"/>
      <c r="DT56" s="1157"/>
      <c r="DU56" s="1157"/>
      <c r="DV56" s="1157"/>
      <c r="DW56" s="1157"/>
      <c r="DX56" s="1157"/>
      <c r="DY56" s="1157"/>
      <c r="DZ56" s="1158"/>
    </row>
    <row r="57" spans="2:130" s="1190" customFormat="1" ht="15">
      <c r="B57" s="1156"/>
      <c r="C57" s="1157"/>
      <c r="D57" s="1157"/>
      <c r="E57" s="1157"/>
      <c r="F57" s="1157"/>
      <c r="G57" s="1157"/>
      <c r="H57" s="1157"/>
      <c r="I57" s="1157"/>
      <c r="J57" s="1157"/>
      <c r="K57" s="1157"/>
      <c r="L57" s="1157"/>
      <c r="M57" s="1157"/>
      <c r="N57" s="1157"/>
      <c r="O57" s="1157"/>
      <c r="P57" s="1157"/>
      <c r="Q57" s="1157"/>
      <c r="R57" s="1157"/>
      <c r="S57" s="1157"/>
      <c r="T57" s="1157"/>
      <c r="U57" s="1157"/>
      <c r="V57" s="1157"/>
      <c r="W57" s="1157"/>
      <c r="X57" s="1157"/>
      <c r="Y57" s="1157"/>
      <c r="Z57" s="1157"/>
      <c r="AA57" s="1157"/>
      <c r="AB57" s="1157"/>
      <c r="AC57" s="1157"/>
      <c r="AD57" s="1157"/>
      <c r="AE57" s="1157"/>
      <c r="AF57" s="1157"/>
      <c r="AG57" s="1157"/>
      <c r="AH57" s="1157"/>
      <c r="AI57" s="1157"/>
      <c r="AJ57" s="1157"/>
      <c r="AK57" s="1157"/>
      <c r="AL57" s="1157"/>
      <c r="AM57" s="1157"/>
      <c r="AN57" s="1157"/>
      <c r="AO57" s="1157"/>
      <c r="AP57" s="1157"/>
      <c r="AQ57" s="1157"/>
      <c r="AR57" s="1157"/>
      <c r="AS57" s="1157"/>
      <c r="AT57" s="1157"/>
      <c r="AU57" s="1157"/>
      <c r="AV57" s="1157"/>
      <c r="AW57" s="1157"/>
      <c r="AX57" s="1157"/>
      <c r="AY57" s="1157"/>
      <c r="AZ57" s="1157"/>
      <c r="BA57" s="1157"/>
      <c r="BB57" s="1157"/>
      <c r="BC57" s="1157"/>
      <c r="BD57" s="1157"/>
      <c r="BE57" s="1157"/>
      <c r="BF57" s="1157"/>
      <c r="BG57" s="1157"/>
      <c r="BH57" s="1157"/>
      <c r="BI57" s="1157"/>
      <c r="BJ57" s="1157"/>
      <c r="BK57" s="1157"/>
      <c r="BL57" s="1157"/>
      <c r="BM57" s="1157"/>
      <c r="BN57" s="1157"/>
      <c r="BO57" s="1157"/>
      <c r="BP57" s="1157"/>
      <c r="BQ57" s="1157"/>
      <c r="BR57" s="1157"/>
      <c r="BS57" s="1157"/>
      <c r="BT57" s="1157"/>
      <c r="BU57" s="1157"/>
      <c r="BV57" s="1157"/>
      <c r="BW57" s="1157"/>
      <c r="BX57" s="1157"/>
      <c r="BY57" s="1157"/>
      <c r="BZ57" s="1157"/>
      <c r="CA57" s="1157"/>
      <c r="CB57" s="1157"/>
      <c r="CC57" s="1157"/>
      <c r="CD57" s="1157"/>
      <c r="CE57" s="1157"/>
      <c r="CF57" s="1157"/>
      <c r="CG57" s="1157"/>
      <c r="CH57" s="1157"/>
      <c r="CI57" s="1157"/>
      <c r="CJ57" s="1157"/>
      <c r="CK57" s="1157"/>
      <c r="CL57" s="1157"/>
      <c r="CM57" s="1157"/>
      <c r="CN57" s="1157"/>
      <c r="CO57" s="1157"/>
      <c r="CP57" s="1157"/>
      <c r="CQ57" s="1157"/>
      <c r="CR57" s="1157"/>
      <c r="CS57" s="1157"/>
      <c r="CT57" s="1157"/>
      <c r="CU57" s="1157"/>
      <c r="CV57" s="1157"/>
      <c r="CW57" s="1157"/>
      <c r="CX57" s="1157"/>
      <c r="CY57" s="1157"/>
      <c r="CZ57" s="1157"/>
      <c r="DA57" s="1157"/>
      <c r="DB57" s="1157"/>
      <c r="DC57" s="1157"/>
      <c r="DD57" s="1157"/>
      <c r="DE57" s="1157"/>
      <c r="DF57" s="1157"/>
      <c r="DG57" s="1157"/>
      <c r="DH57" s="1157"/>
      <c r="DI57" s="1157"/>
      <c r="DJ57" s="1157"/>
      <c r="DK57" s="1157"/>
      <c r="DL57" s="1157"/>
      <c r="DM57" s="1157"/>
      <c r="DN57" s="1157"/>
      <c r="DO57" s="1157"/>
      <c r="DP57" s="1157"/>
      <c r="DQ57" s="1157"/>
      <c r="DR57" s="1157"/>
      <c r="DS57" s="1157"/>
      <c r="DT57" s="1157"/>
      <c r="DU57" s="1157"/>
      <c r="DV57" s="1157"/>
      <c r="DW57" s="1157"/>
      <c r="DX57" s="1157"/>
      <c r="DY57" s="1157"/>
      <c r="DZ57" s="1158"/>
    </row>
    <row r="58" spans="2:130" s="1190" customFormat="1" ht="15">
      <c r="B58" s="1156"/>
      <c r="C58" s="1157"/>
      <c r="D58" s="1157"/>
      <c r="E58" s="1157"/>
      <c r="F58" s="1157"/>
      <c r="G58" s="1157"/>
      <c r="H58" s="1157"/>
      <c r="I58" s="1157"/>
      <c r="J58" s="1157"/>
      <c r="K58" s="1157"/>
      <c r="L58" s="1157"/>
      <c r="M58" s="1157"/>
      <c r="N58" s="1157"/>
      <c r="O58" s="1157"/>
      <c r="P58" s="1157"/>
      <c r="Q58" s="1157"/>
      <c r="R58" s="1157"/>
      <c r="S58" s="1157"/>
      <c r="T58" s="1157"/>
      <c r="U58" s="1157"/>
      <c r="V58" s="1157"/>
      <c r="W58" s="1157"/>
      <c r="X58" s="1157"/>
      <c r="Y58" s="1157"/>
      <c r="Z58" s="1157"/>
      <c r="AA58" s="1157"/>
      <c r="AB58" s="1157"/>
      <c r="AC58" s="1157"/>
      <c r="AD58" s="1157"/>
      <c r="AE58" s="1157"/>
      <c r="AF58" s="1157"/>
      <c r="AG58" s="1157"/>
      <c r="AH58" s="1157"/>
      <c r="AI58" s="1157"/>
      <c r="AJ58" s="1157"/>
      <c r="AK58" s="1157"/>
      <c r="AL58" s="1157"/>
      <c r="AM58" s="1157"/>
      <c r="AN58" s="1157"/>
      <c r="AO58" s="1157"/>
      <c r="AP58" s="1157"/>
      <c r="AQ58" s="1157"/>
      <c r="AR58" s="1157"/>
      <c r="AS58" s="1157"/>
      <c r="AT58" s="1157"/>
      <c r="AU58" s="1157"/>
      <c r="AV58" s="1157"/>
      <c r="AW58" s="1157"/>
      <c r="AX58" s="1157"/>
      <c r="AY58" s="1157"/>
      <c r="AZ58" s="1157"/>
      <c r="BA58" s="1157"/>
      <c r="BB58" s="1157"/>
      <c r="BC58" s="1157"/>
      <c r="BD58" s="1157"/>
      <c r="BE58" s="1157"/>
      <c r="BF58" s="1157"/>
      <c r="BG58" s="1157"/>
      <c r="BH58" s="1157"/>
      <c r="BI58" s="1157"/>
      <c r="BJ58" s="1157"/>
      <c r="BK58" s="1157"/>
      <c r="BL58" s="1157"/>
      <c r="BM58" s="1157"/>
      <c r="BN58" s="1157"/>
      <c r="BO58" s="1157"/>
      <c r="BP58" s="1157"/>
      <c r="BQ58" s="1157"/>
      <c r="BR58" s="1157"/>
      <c r="BS58" s="1157"/>
      <c r="BT58" s="1157"/>
      <c r="BU58" s="1157"/>
      <c r="BV58" s="1157"/>
      <c r="BW58" s="1157"/>
      <c r="BX58" s="1157"/>
      <c r="BY58" s="1157"/>
      <c r="BZ58" s="1157"/>
      <c r="CA58" s="1157"/>
      <c r="CB58" s="1157"/>
      <c r="CC58" s="1157"/>
      <c r="CD58" s="1157"/>
      <c r="CE58" s="1157"/>
      <c r="CF58" s="1157"/>
      <c r="CG58" s="1157"/>
      <c r="CH58" s="1157"/>
      <c r="CI58" s="1157"/>
      <c r="CJ58" s="1157"/>
      <c r="CK58" s="1157"/>
      <c r="CL58" s="1157"/>
      <c r="CM58" s="1157"/>
      <c r="CN58" s="1157"/>
      <c r="CO58" s="1157"/>
      <c r="CP58" s="1157"/>
      <c r="CQ58" s="1157"/>
      <c r="CR58" s="1157"/>
      <c r="CS58" s="1157"/>
      <c r="CT58" s="1157"/>
      <c r="CU58" s="1157"/>
      <c r="CV58" s="1157"/>
      <c r="CW58" s="1157"/>
      <c r="CX58" s="1157"/>
      <c r="CY58" s="1157"/>
      <c r="CZ58" s="1157"/>
      <c r="DA58" s="1157"/>
      <c r="DB58" s="1157"/>
      <c r="DC58" s="1157"/>
      <c r="DD58" s="1157"/>
      <c r="DE58" s="1157"/>
      <c r="DF58" s="1157"/>
      <c r="DG58" s="1157"/>
      <c r="DH58" s="1157"/>
      <c r="DI58" s="1157"/>
      <c r="DJ58" s="1157"/>
      <c r="DK58" s="1157"/>
      <c r="DL58" s="1157"/>
      <c r="DM58" s="1157"/>
      <c r="DN58" s="1157"/>
      <c r="DO58" s="1157"/>
      <c r="DP58" s="1157"/>
      <c r="DQ58" s="1157"/>
      <c r="DR58" s="1157"/>
      <c r="DS58" s="1157"/>
      <c r="DT58" s="1157"/>
      <c r="DU58" s="1157"/>
      <c r="DV58" s="1157"/>
      <c r="DW58" s="1157"/>
      <c r="DX58" s="1157"/>
      <c r="DY58" s="1157"/>
      <c r="DZ58" s="1158"/>
    </row>
    <row r="59" spans="2:130" s="1190" customFormat="1" ht="15">
      <c r="B59" s="1156"/>
      <c r="C59" s="1157"/>
      <c r="D59" s="1157"/>
      <c r="E59" s="1157"/>
      <c r="F59" s="1157"/>
      <c r="G59" s="1157"/>
      <c r="H59" s="1157"/>
      <c r="I59" s="1157"/>
      <c r="J59" s="1157"/>
      <c r="K59" s="1157"/>
      <c r="L59" s="1157"/>
      <c r="M59" s="1157"/>
      <c r="N59" s="1157"/>
      <c r="O59" s="1157"/>
      <c r="P59" s="1157"/>
      <c r="Q59" s="1157"/>
      <c r="R59" s="1157"/>
      <c r="S59" s="1157"/>
      <c r="T59" s="1157"/>
      <c r="U59" s="1157"/>
      <c r="V59" s="1157"/>
      <c r="W59" s="1157"/>
      <c r="X59" s="1157"/>
      <c r="Y59" s="1157"/>
      <c r="Z59" s="1157"/>
      <c r="AA59" s="1157"/>
      <c r="AB59" s="1157"/>
      <c r="AC59" s="1157"/>
      <c r="AD59" s="1157"/>
      <c r="AE59" s="1157"/>
      <c r="AF59" s="1157"/>
      <c r="AG59" s="1157"/>
      <c r="AH59" s="1157"/>
      <c r="AI59" s="1157"/>
      <c r="AJ59" s="1157"/>
      <c r="AK59" s="1157"/>
      <c r="AL59" s="1157"/>
      <c r="AM59" s="1157"/>
      <c r="AN59" s="1157"/>
      <c r="AO59" s="1157"/>
      <c r="AP59" s="1157"/>
      <c r="AQ59" s="1157"/>
      <c r="AR59" s="1157"/>
      <c r="AS59" s="1157"/>
      <c r="AT59" s="1157"/>
      <c r="AU59" s="1157"/>
      <c r="AV59" s="1157"/>
      <c r="AW59" s="1157"/>
      <c r="AX59" s="1157"/>
      <c r="AY59" s="1157"/>
      <c r="AZ59" s="1157"/>
      <c r="BA59" s="1157"/>
      <c r="BB59" s="1157"/>
      <c r="BC59" s="1157"/>
      <c r="BD59" s="1157"/>
      <c r="BE59" s="1157"/>
      <c r="BF59" s="1157"/>
      <c r="BG59" s="1157"/>
      <c r="BH59" s="1157"/>
      <c r="BI59" s="1157"/>
      <c r="BJ59" s="1157"/>
      <c r="BK59" s="1157"/>
      <c r="BL59" s="1157"/>
      <c r="BM59" s="1157"/>
      <c r="BN59" s="1157"/>
      <c r="BO59" s="1157"/>
      <c r="BP59" s="1157"/>
      <c r="BQ59" s="1157"/>
      <c r="BR59" s="1157"/>
      <c r="BS59" s="1157"/>
      <c r="BT59" s="1157"/>
      <c r="BU59" s="1157"/>
      <c r="BV59" s="1157"/>
      <c r="BW59" s="1157"/>
      <c r="BX59" s="1157"/>
      <c r="BY59" s="1157"/>
      <c r="BZ59" s="1157"/>
      <c r="CA59" s="1157"/>
      <c r="CB59" s="1157"/>
      <c r="CC59" s="1157"/>
      <c r="CD59" s="1157"/>
      <c r="CE59" s="1157"/>
      <c r="CF59" s="1157"/>
      <c r="CG59" s="1157"/>
      <c r="CH59" s="1157"/>
      <c r="CI59" s="1157"/>
      <c r="CJ59" s="1157"/>
      <c r="CK59" s="1157"/>
      <c r="CL59" s="1157"/>
      <c r="CM59" s="1157"/>
      <c r="CN59" s="1157"/>
      <c r="CO59" s="1157"/>
      <c r="CP59" s="1157"/>
      <c r="CQ59" s="1157"/>
      <c r="CR59" s="1157"/>
      <c r="CS59" s="1157"/>
      <c r="CT59" s="1157"/>
      <c r="CU59" s="1157"/>
      <c r="CV59" s="1157"/>
      <c r="CW59" s="1157"/>
      <c r="CX59" s="1157"/>
      <c r="CY59" s="1157"/>
      <c r="CZ59" s="1157"/>
      <c r="DA59" s="1157"/>
      <c r="DB59" s="1157"/>
      <c r="DC59" s="1157"/>
      <c r="DD59" s="1157"/>
      <c r="DE59" s="1157"/>
      <c r="DF59" s="1157"/>
      <c r="DG59" s="1157"/>
      <c r="DH59" s="1157"/>
      <c r="DI59" s="1157"/>
      <c r="DJ59" s="1157"/>
      <c r="DK59" s="1157"/>
      <c r="DL59" s="1157"/>
      <c r="DM59" s="1157"/>
      <c r="DN59" s="1157"/>
      <c r="DO59" s="1157"/>
      <c r="DP59" s="1157"/>
      <c r="DQ59" s="1157"/>
      <c r="DR59" s="1157"/>
      <c r="DS59" s="1157"/>
      <c r="DT59" s="1157"/>
      <c r="DU59" s="1157"/>
      <c r="DV59" s="1157"/>
      <c r="DW59" s="1157"/>
      <c r="DX59" s="1157"/>
      <c r="DY59" s="1157"/>
      <c r="DZ59" s="1158"/>
    </row>
    <row r="60" spans="2:130" s="1190" customFormat="1" ht="15">
      <c r="B60" s="1156"/>
      <c r="C60" s="1157"/>
      <c r="D60" s="1157"/>
      <c r="E60" s="1157"/>
      <c r="F60" s="1157"/>
      <c r="G60" s="1157"/>
      <c r="H60" s="1157"/>
      <c r="I60" s="1157"/>
      <c r="J60" s="1157"/>
      <c r="K60" s="1157"/>
      <c r="L60" s="1157"/>
      <c r="M60" s="1157"/>
      <c r="N60" s="1157"/>
      <c r="O60" s="1157"/>
      <c r="P60" s="1157"/>
      <c r="Q60" s="1157"/>
      <c r="R60" s="1157"/>
      <c r="S60" s="1157"/>
      <c r="T60" s="1157"/>
      <c r="U60" s="1157"/>
      <c r="V60" s="1157"/>
      <c r="W60" s="1157"/>
      <c r="X60" s="1157"/>
      <c r="Y60" s="1157"/>
      <c r="Z60" s="1157"/>
      <c r="AA60" s="1157"/>
      <c r="AB60" s="1157"/>
      <c r="AC60" s="1157"/>
      <c r="AD60" s="1157"/>
      <c r="AE60" s="1157"/>
      <c r="AF60" s="1157"/>
      <c r="AG60" s="1157"/>
      <c r="AH60" s="1157"/>
      <c r="AI60" s="1157"/>
      <c r="AJ60" s="1157"/>
      <c r="AK60" s="1157"/>
      <c r="AL60" s="1157"/>
      <c r="AM60" s="1157"/>
      <c r="AN60" s="1157"/>
      <c r="AO60" s="1157"/>
      <c r="AP60" s="1157"/>
      <c r="AQ60" s="1157"/>
      <c r="AR60" s="1157"/>
      <c r="AS60" s="1157"/>
      <c r="AT60" s="1157"/>
      <c r="AU60" s="1157"/>
      <c r="AV60" s="1157"/>
      <c r="AW60" s="1157"/>
      <c r="AX60" s="1157"/>
      <c r="AY60" s="1157"/>
      <c r="AZ60" s="1157"/>
      <c r="BA60" s="1157"/>
      <c r="BB60" s="1157"/>
      <c r="BC60" s="1157"/>
      <c r="BD60" s="1157"/>
      <c r="BE60" s="1157"/>
      <c r="BF60" s="1157"/>
      <c r="BG60" s="1157"/>
      <c r="BH60" s="1157"/>
      <c r="BI60" s="1157"/>
      <c r="BJ60" s="1157"/>
      <c r="BK60" s="1157"/>
      <c r="BL60" s="1157"/>
      <c r="BM60" s="1157"/>
      <c r="BN60" s="1157"/>
      <c r="BO60" s="1157"/>
      <c r="BP60" s="1157"/>
      <c r="BQ60" s="1157"/>
      <c r="BR60" s="1157"/>
      <c r="BS60" s="1157"/>
      <c r="BT60" s="1157"/>
      <c r="BU60" s="1157"/>
      <c r="BV60" s="1157"/>
      <c r="BW60" s="1157"/>
      <c r="BX60" s="1157"/>
      <c r="BY60" s="1157"/>
      <c r="BZ60" s="1157"/>
      <c r="CA60" s="1157"/>
      <c r="CB60" s="1157"/>
      <c r="CC60" s="1157"/>
      <c r="CD60" s="1157"/>
      <c r="CE60" s="1157"/>
      <c r="CF60" s="1157"/>
      <c r="CG60" s="1157"/>
      <c r="CH60" s="1157"/>
      <c r="CI60" s="1157"/>
      <c r="CJ60" s="1157"/>
      <c r="CK60" s="1157"/>
      <c r="CL60" s="1157"/>
      <c r="CM60" s="1157"/>
      <c r="CN60" s="1157"/>
      <c r="CO60" s="1157"/>
      <c r="CP60" s="1157"/>
      <c r="CQ60" s="1157"/>
      <c r="CR60" s="1157"/>
      <c r="CS60" s="1157"/>
      <c r="CT60" s="1157"/>
      <c r="CU60" s="1157"/>
      <c r="CV60" s="1157"/>
      <c r="CW60" s="1157"/>
      <c r="CX60" s="1157"/>
      <c r="CY60" s="1157"/>
      <c r="CZ60" s="1157"/>
      <c r="DA60" s="1157"/>
      <c r="DB60" s="1157"/>
      <c r="DC60" s="1157"/>
      <c r="DD60" s="1157"/>
      <c r="DE60" s="1157"/>
      <c r="DF60" s="1157"/>
      <c r="DG60" s="1157"/>
      <c r="DH60" s="1157"/>
      <c r="DI60" s="1157"/>
      <c r="DJ60" s="1157"/>
      <c r="DK60" s="1157"/>
      <c r="DL60" s="1157"/>
      <c r="DM60" s="1157"/>
      <c r="DN60" s="1157"/>
      <c r="DO60" s="1157"/>
      <c r="DP60" s="1157"/>
      <c r="DQ60" s="1157"/>
      <c r="DR60" s="1157"/>
      <c r="DS60" s="1157"/>
      <c r="DT60" s="1157"/>
      <c r="DU60" s="1157"/>
      <c r="DV60" s="1157"/>
      <c r="DW60" s="1157"/>
      <c r="DX60" s="1157"/>
      <c r="DY60" s="1157"/>
      <c r="DZ60" s="1158"/>
    </row>
    <row r="61" spans="2:130" s="1190" customFormat="1" ht="15">
      <c r="B61" s="1156"/>
      <c r="C61" s="1157"/>
      <c r="D61" s="1157"/>
      <c r="E61" s="1157"/>
      <c r="F61" s="1157"/>
      <c r="G61" s="1157"/>
      <c r="H61" s="1157"/>
      <c r="I61" s="1157"/>
      <c r="J61" s="1157"/>
      <c r="K61" s="1157"/>
      <c r="L61" s="1157"/>
      <c r="M61" s="1157"/>
      <c r="N61" s="1157"/>
      <c r="O61" s="1157"/>
      <c r="P61" s="1157"/>
      <c r="Q61" s="1157"/>
      <c r="R61" s="1157"/>
      <c r="S61" s="1157"/>
      <c r="T61" s="1157"/>
      <c r="U61" s="1157"/>
      <c r="V61" s="1157"/>
      <c r="W61" s="1157"/>
      <c r="X61" s="1157"/>
      <c r="Y61" s="1157"/>
      <c r="Z61" s="1157"/>
      <c r="AA61" s="1157"/>
      <c r="AB61" s="1157"/>
      <c r="AC61" s="1157"/>
      <c r="AD61" s="1157"/>
      <c r="AE61" s="1157"/>
      <c r="AF61" s="1157"/>
      <c r="AG61" s="1157"/>
      <c r="AH61" s="1157"/>
      <c r="AI61" s="1157"/>
      <c r="AJ61" s="1157"/>
      <c r="AK61" s="1157"/>
      <c r="AL61" s="1157"/>
      <c r="AM61" s="1157"/>
      <c r="AN61" s="1157"/>
      <c r="AO61" s="1157"/>
      <c r="AP61" s="1157"/>
      <c r="AQ61" s="1157"/>
      <c r="AR61" s="1157"/>
      <c r="AS61" s="1157"/>
      <c r="AT61" s="1157"/>
      <c r="AU61" s="1157"/>
      <c r="AV61" s="1157"/>
      <c r="AW61" s="1157"/>
      <c r="AX61" s="1157"/>
      <c r="AY61" s="1157"/>
      <c r="AZ61" s="1157"/>
      <c r="BA61" s="1157"/>
      <c r="BB61" s="1157"/>
      <c r="BC61" s="1157"/>
      <c r="BD61" s="1157"/>
      <c r="BE61" s="1157"/>
      <c r="BF61" s="1157"/>
      <c r="BG61" s="1157"/>
      <c r="BH61" s="1157"/>
      <c r="BI61" s="1157"/>
      <c r="BJ61" s="1157"/>
      <c r="BK61" s="1157"/>
      <c r="BL61" s="1157"/>
      <c r="BM61" s="1157"/>
      <c r="BN61" s="1157"/>
      <c r="BO61" s="1157"/>
      <c r="BP61" s="1157"/>
      <c r="BQ61" s="1157"/>
      <c r="BR61" s="1157"/>
      <c r="BS61" s="1157"/>
      <c r="BT61" s="1157"/>
      <c r="BU61" s="1157"/>
      <c r="BV61" s="1157"/>
      <c r="BW61" s="1157"/>
      <c r="BX61" s="1157"/>
      <c r="BY61" s="1157"/>
      <c r="BZ61" s="1157"/>
      <c r="CA61" s="1157"/>
      <c r="CB61" s="1157"/>
      <c r="CC61" s="1157"/>
      <c r="CD61" s="1157"/>
      <c r="CE61" s="1157"/>
      <c r="CF61" s="1157"/>
      <c r="CG61" s="1157"/>
      <c r="CH61" s="1157"/>
      <c r="CI61" s="1157"/>
      <c r="CJ61" s="1157"/>
      <c r="CK61" s="1157"/>
      <c r="CL61" s="1157"/>
      <c r="CM61" s="1157"/>
      <c r="CN61" s="1157"/>
      <c r="CO61" s="1157"/>
      <c r="CP61" s="1157"/>
      <c r="CQ61" s="1157"/>
      <c r="CR61" s="1157"/>
      <c r="CS61" s="1157"/>
      <c r="CT61" s="1157"/>
      <c r="CU61" s="1157"/>
      <c r="CV61" s="1157"/>
      <c r="CW61" s="1157"/>
      <c r="CX61" s="1157"/>
      <c r="CY61" s="1157"/>
      <c r="CZ61" s="1157"/>
      <c r="DA61" s="1157"/>
      <c r="DB61" s="1157"/>
      <c r="DC61" s="1157"/>
      <c r="DD61" s="1157"/>
      <c r="DE61" s="1157"/>
      <c r="DF61" s="1157"/>
      <c r="DG61" s="1157"/>
      <c r="DH61" s="1157"/>
      <c r="DI61" s="1157"/>
      <c r="DJ61" s="1157"/>
      <c r="DK61" s="1157"/>
      <c r="DL61" s="1157"/>
      <c r="DM61" s="1157"/>
      <c r="DN61" s="1157"/>
      <c r="DO61" s="1157"/>
      <c r="DP61" s="1157"/>
      <c r="DQ61" s="1157"/>
      <c r="DR61" s="1157"/>
      <c r="DS61" s="1157"/>
      <c r="DT61" s="1157"/>
      <c r="DU61" s="1157"/>
      <c r="DV61" s="1157"/>
      <c r="DW61" s="1157"/>
      <c r="DX61" s="1157"/>
      <c r="DY61" s="1157"/>
      <c r="DZ61" s="1158"/>
    </row>
    <row r="62" spans="2:130" s="1190" customFormat="1" ht="15">
      <c r="B62" s="1156"/>
      <c r="C62" s="1157"/>
      <c r="D62" s="1157"/>
      <c r="E62" s="1157"/>
      <c r="F62" s="1157"/>
      <c r="G62" s="1157"/>
      <c r="H62" s="1157"/>
      <c r="I62" s="1157"/>
      <c r="J62" s="1157"/>
      <c r="K62" s="1157"/>
      <c r="L62" s="1157"/>
      <c r="M62" s="1157"/>
      <c r="N62" s="1157"/>
      <c r="O62" s="1157"/>
      <c r="P62" s="1157"/>
      <c r="Q62" s="1157"/>
      <c r="R62" s="1157"/>
      <c r="S62" s="1157"/>
      <c r="T62" s="1157"/>
      <c r="U62" s="1157"/>
      <c r="V62" s="1157"/>
      <c r="W62" s="1157"/>
      <c r="X62" s="1157"/>
      <c r="Y62" s="1157"/>
      <c r="Z62" s="1157"/>
      <c r="AA62" s="1157"/>
      <c r="AB62" s="1157"/>
      <c r="AC62" s="1157"/>
      <c r="AD62" s="1157"/>
      <c r="AE62" s="1157"/>
      <c r="AF62" s="1157"/>
      <c r="AG62" s="1157"/>
      <c r="AH62" s="1157"/>
      <c r="AI62" s="1157"/>
      <c r="AJ62" s="1157"/>
      <c r="AK62" s="1157"/>
      <c r="AL62" s="1157"/>
      <c r="AM62" s="1157"/>
      <c r="AN62" s="1157"/>
      <c r="AO62" s="1157"/>
      <c r="AP62" s="1157"/>
      <c r="AQ62" s="1157"/>
      <c r="AR62" s="1157"/>
      <c r="AS62" s="1157"/>
      <c r="AT62" s="1157"/>
      <c r="AU62" s="1157"/>
      <c r="AV62" s="1157"/>
      <c r="AW62" s="1157"/>
      <c r="AX62" s="1157"/>
      <c r="AY62" s="1157"/>
      <c r="AZ62" s="1157"/>
      <c r="BA62" s="1157"/>
      <c r="BB62" s="1157"/>
      <c r="BC62" s="1157"/>
      <c r="BD62" s="1157"/>
      <c r="BE62" s="1157"/>
      <c r="BF62" s="1157"/>
      <c r="BG62" s="1157"/>
      <c r="BH62" s="1157"/>
      <c r="BI62" s="1157"/>
      <c r="BJ62" s="1157"/>
      <c r="BK62" s="1157"/>
      <c r="BL62" s="1157"/>
      <c r="BM62" s="1157"/>
      <c r="BN62" s="1157"/>
      <c r="BO62" s="1157"/>
      <c r="BP62" s="1157"/>
      <c r="BQ62" s="1157"/>
      <c r="BR62" s="1157"/>
      <c r="BS62" s="1157"/>
      <c r="BT62" s="1157"/>
      <c r="BU62" s="1157"/>
      <c r="BV62" s="1157"/>
      <c r="BW62" s="1157"/>
      <c r="BX62" s="1157"/>
      <c r="BY62" s="1157"/>
      <c r="BZ62" s="1157"/>
      <c r="CA62" s="1157"/>
      <c r="CB62" s="1157"/>
      <c r="CC62" s="1157"/>
      <c r="CD62" s="1157"/>
      <c r="CE62" s="1157"/>
      <c r="CF62" s="1157"/>
      <c r="CG62" s="1157"/>
      <c r="CH62" s="1157"/>
      <c r="CI62" s="1157"/>
      <c r="CJ62" s="1157"/>
      <c r="CK62" s="1157"/>
      <c r="CL62" s="1157"/>
      <c r="CM62" s="1157"/>
      <c r="CN62" s="1157"/>
      <c r="CO62" s="1157"/>
      <c r="CP62" s="1157"/>
      <c r="CQ62" s="1157"/>
      <c r="CR62" s="1157"/>
      <c r="CS62" s="1157"/>
      <c r="CT62" s="1157"/>
      <c r="CU62" s="1157"/>
      <c r="CV62" s="1157"/>
      <c r="CW62" s="1157"/>
      <c r="CX62" s="1157"/>
      <c r="CY62" s="1157"/>
      <c r="CZ62" s="1157"/>
      <c r="DA62" s="1157"/>
      <c r="DB62" s="1157"/>
      <c r="DC62" s="1157"/>
      <c r="DD62" s="1157"/>
      <c r="DE62" s="1157"/>
      <c r="DF62" s="1157"/>
      <c r="DG62" s="1157"/>
      <c r="DH62" s="1157"/>
      <c r="DI62" s="1157"/>
      <c r="DJ62" s="1157"/>
      <c r="DK62" s="1157"/>
      <c r="DL62" s="1157"/>
      <c r="DM62" s="1157"/>
      <c r="DN62" s="1157"/>
      <c r="DO62" s="1157"/>
      <c r="DP62" s="1157"/>
      <c r="DQ62" s="1157"/>
      <c r="DR62" s="1157"/>
      <c r="DS62" s="1157"/>
      <c r="DT62" s="1157"/>
      <c r="DU62" s="1157"/>
      <c r="DV62" s="1157"/>
      <c r="DW62" s="1157"/>
      <c r="DX62" s="1157"/>
      <c r="DY62" s="1157"/>
      <c r="DZ62" s="1158"/>
    </row>
    <row r="63" spans="2:130" s="1190" customFormat="1" ht="15">
      <c r="B63" s="1156"/>
      <c r="C63" s="1157"/>
      <c r="D63" s="1157"/>
      <c r="E63" s="1157"/>
      <c r="F63" s="1157"/>
      <c r="G63" s="1157"/>
      <c r="H63" s="1157"/>
      <c r="I63" s="1157"/>
      <c r="J63" s="1157"/>
      <c r="K63" s="1157"/>
      <c r="L63" s="1157"/>
      <c r="M63" s="1157"/>
      <c r="N63" s="1157"/>
      <c r="O63" s="1157"/>
      <c r="P63" s="1157"/>
      <c r="Q63" s="1157"/>
      <c r="R63" s="1157"/>
      <c r="S63" s="1157"/>
      <c r="T63" s="1157"/>
      <c r="U63" s="1157"/>
      <c r="V63" s="1157"/>
      <c r="W63" s="1157"/>
      <c r="X63" s="1157"/>
      <c r="Y63" s="1157"/>
      <c r="Z63" s="1157"/>
      <c r="AA63" s="1157"/>
      <c r="AB63" s="1157"/>
      <c r="AC63" s="1157"/>
      <c r="AD63" s="1157"/>
      <c r="AE63" s="1157"/>
      <c r="AF63" s="1157"/>
      <c r="AG63" s="1157"/>
      <c r="AH63" s="1157"/>
      <c r="AI63" s="1157"/>
      <c r="AJ63" s="1157"/>
      <c r="AK63" s="1157"/>
      <c r="AL63" s="1157"/>
      <c r="AM63" s="1157"/>
      <c r="AN63" s="1157"/>
      <c r="AO63" s="1157"/>
      <c r="AP63" s="1157"/>
      <c r="AQ63" s="1157"/>
      <c r="AR63" s="1157"/>
      <c r="AS63" s="1157"/>
      <c r="AT63" s="1157"/>
      <c r="AU63" s="1157"/>
      <c r="AV63" s="1157"/>
      <c r="AW63" s="1157"/>
      <c r="AX63" s="1157"/>
      <c r="AY63" s="1157"/>
      <c r="AZ63" s="1157"/>
      <c r="BA63" s="1157"/>
      <c r="BB63" s="1157"/>
      <c r="BC63" s="1157"/>
      <c r="BD63" s="1157"/>
      <c r="BE63" s="1157"/>
      <c r="BF63" s="1157"/>
      <c r="BG63" s="1157"/>
      <c r="BH63" s="1157"/>
      <c r="BI63" s="1157"/>
      <c r="BJ63" s="1157"/>
      <c r="BK63" s="1157"/>
      <c r="BL63" s="1157"/>
      <c r="BM63" s="1157"/>
      <c r="BN63" s="1157"/>
      <c r="BO63" s="1157"/>
      <c r="BP63" s="1157"/>
      <c r="BQ63" s="1157"/>
      <c r="BR63" s="1157"/>
      <c r="BS63" s="1157"/>
      <c r="BT63" s="1157"/>
      <c r="BU63" s="1157"/>
      <c r="BV63" s="1157"/>
      <c r="BW63" s="1157"/>
      <c r="BX63" s="1157"/>
      <c r="BY63" s="1157"/>
      <c r="BZ63" s="1157"/>
      <c r="CA63" s="1157"/>
      <c r="CB63" s="1157"/>
      <c r="CC63" s="1157"/>
      <c r="CD63" s="1157"/>
      <c r="CE63" s="1157"/>
      <c r="CF63" s="1157"/>
      <c r="CG63" s="1157"/>
      <c r="CH63" s="1157"/>
      <c r="CI63" s="1157"/>
      <c r="CJ63" s="1157"/>
      <c r="CK63" s="1157"/>
      <c r="CL63" s="1157"/>
      <c r="CM63" s="1157"/>
      <c r="CN63" s="1157"/>
      <c r="CO63" s="1157"/>
      <c r="CP63" s="1157"/>
      <c r="CQ63" s="1157"/>
      <c r="CR63" s="1157"/>
      <c r="CS63" s="1157"/>
      <c r="CT63" s="1157"/>
      <c r="CU63" s="1157"/>
      <c r="CV63" s="1157"/>
      <c r="CW63" s="1157"/>
      <c r="CX63" s="1157"/>
      <c r="CY63" s="1157"/>
      <c r="CZ63" s="1157"/>
      <c r="DA63" s="1157"/>
      <c r="DB63" s="1157"/>
      <c r="DC63" s="1157"/>
      <c r="DD63" s="1157"/>
      <c r="DE63" s="1157"/>
      <c r="DF63" s="1157"/>
      <c r="DG63" s="1157"/>
      <c r="DH63" s="1157"/>
      <c r="DI63" s="1157"/>
      <c r="DJ63" s="1157"/>
      <c r="DK63" s="1157"/>
      <c r="DL63" s="1157"/>
      <c r="DM63" s="1157"/>
      <c r="DN63" s="1157"/>
      <c r="DO63" s="1157"/>
      <c r="DP63" s="1157"/>
      <c r="DQ63" s="1157"/>
      <c r="DR63" s="1157"/>
      <c r="DS63" s="1157"/>
      <c r="DT63" s="1157"/>
      <c r="DU63" s="1157"/>
      <c r="DV63" s="1157"/>
      <c r="DW63" s="1157"/>
      <c r="DX63" s="1157"/>
      <c r="DY63" s="1157"/>
      <c r="DZ63" s="1158"/>
    </row>
    <row r="64" spans="2:130" s="1190" customFormat="1" ht="15">
      <c r="B64" s="1156"/>
      <c r="C64" s="1157"/>
      <c r="D64" s="1157"/>
      <c r="E64" s="1157"/>
      <c r="F64" s="1157"/>
      <c r="G64" s="1157"/>
      <c r="H64" s="1157"/>
      <c r="I64" s="1157"/>
      <c r="J64" s="1157"/>
      <c r="K64" s="1157"/>
      <c r="L64" s="1157"/>
      <c r="M64" s="1157"/>
      <c r="N64" s="1157"/>
      <c r="O64" s="1157"/>
      <c r="P64" s="1157"/>
      <c r="Q64" s="1157"/>
      <c r="R64" s="1157"/>
      <c r="S64" s="1157"/>
      <c r="T64" s="1157"/>
      <c r="U64" s="1157"/>
      <c r="V64" s="1157"/>
      <c r="W64" s="1157"/>
      <c r="X64" s="1157"/>
      <c r="Y64" s="1157"/>
      <c r="Z64" s="1157"/>
      <c r="AA64" s="1157"/>
      <c r="AB64" s="1157"/>
      <c r="AC64" s="1157"/>
      <c r="AD64" s="1157"/>
      <c r="AE64" s="1157"/>
      <c r="AF64" s="1157"/>
      <c r="AG64" s="1157"/>
      <c r="AH64" s="1157"/>
      <c r="AI64" s="1157"/>
      <c r="AJ64" s="1157"/>
      <c r="AK64" s="1157"/>
      <c r="AL64" s="1157"/>
      <c r="AM64" s="1157"/>
      <c r="AN64" s="1157"/>
      <c r="AO64" s="1157"/>
      <c r="AP64" s="1157"/>
      <c r="AQ64" s="1157"/>
      <c r="AR64" s="1157"/>
      <c r="AS64" s="1157"/>
      <c r="AT64" s="1157"/>
      <c r="AU64" s="1157"/>
      <c r="AV64" s="1157"/>
      <c r="AW64" s="1157"/>
      <c r="AX64" s="1157"/>
      <c r="AY64" s="1157"/>
      <c r="AZ64" s="1157"/>
      <c r="BA64" s="1157"/>
      <c r="BB64" s="1157"/>
      <c r="BC64" s="1157"/>
      <c r="BD64" s="1157"/>
      <c r="BE64" s="1157"/>
      <c r="BF64" s="1157"/>
      <c r="BG64" s="1157"/>
      <c r="BH64" s="1157"/>
      <c r="BI64" s="1157"/>
      <c r="BJ64" s="1157"/>
      <c r="BK64" s="1157"/>
      <c r="BL64" s="1157"/>
      <c r="BM64" s="1157"/>
      <c r="BN64" s="1157"/>
      <c r="BO64" s="1157"/>
      <c r="BP64" s="1157"/>
      <c r="BQ64" s="1157"/>
      <c r="BR64" s="1157"/>
      <c r="BS64" s="1157"/>
      <c r="BT64" s="1157"/>
      <c r="BU64" s="1157"/>
      <c r="BV64" s="1157"/>
      <c r="BW64" s="1157"/>
      <c r="BX64" s="1157"/>
      <c r="BY64" s="1157"/>
      <c r="BZ64" s="1157"/>
      <c r="CA64" s="1157"/>
      <c r="CB64" s="1157"/>
      <c r="CC64" s="1157"/>
      <c r="CD64" s="1157"/>
      <c r="CE64" s="1157"/>
      <c r="CF64" s="1157"/>
      <c r="CG64" s="1157"/>
      <c r="CH64" s="1157"/>
      <c r="CI64" s="1157"/>
      <c r="CJ64" s="1157"/>
      <c r="CK64" s="1157"/>
      <c r="CL64" s="1157"/>
      <c r="CM64" s="1157"/>
      <c r="CN64" s="1157"/>
      <c r="CO64" s="1157"/>
      <c r="CP64" s="1157"/>
      <c r="CQ64" s="1157"/>
      <c r="CR64" s="1157"/>
      <c r="CS64" s="1157"/>
      <c r="CT64" s="1157"/>
      <c r="CU64" s="1157"/>
      <c r="CV64" s="1157"/>
      <c r="CW64" s="1157"/>
      <c r="CX64" s="1157"/>
      <c r="CY64" s="1157"/>
      <c r="CZ64" s="1157"/>
      <c r="DA64" s="1157"/>
      <c r="DB64" s="1157"/>
      <c r="DC64" s="1157"/>
      <c r="DD64" s="1157"/>
      <c r="DE64" s="1157"/>
      <c r="DF64" s="1157"/>
      <c r="DG64" s="1157"/>
      <c r="DH64" s="1157"/>
      <c r="DI64" s="1157"/>
      <c r="DJ64" s="1157"/>
      <c r="DK64" s="1157"/>
      <c r="DL64" s="1157"/>
      <c r="DM64" s="1157"/>
      <c r="DN64" s="1157"/>
      <c r="DO64" s="1157"/>
      <c r="DP64" s="1157"/>
      <c r="DQ64" s="1157"/>
      <c r="DR64" s="1157"/>
      <c r="DS64" s="1157"/>
      <c r="DT64" s="1157"/>
      <c r="DU64" s="1157"/>
      <c r="DV64" s="1157"/>
      <c r="DW64" s="1157"/>
      <c r="DX64" s="1157"/>
      <c r="DY64" s="1157"/>
      <c r="DZ64" s="1158"/>
    </row>
    <row r="65" spans="2:130" s="1190" customFormat="1" ht="15">
      <c r="B65" s="1156"/>
      <c r="C65" s="1157"/>
      <c r="D65" s="1157"/>
      <c r="E65" s="1157"/>
      <c r="F65" s="1157"/>
      <c r="G65" s="1157"/>
      <c r="H65" s="1157"/>
      <c r="I65" s="1157"/>
      <c r="J65" s="1157"/>
      <c r="K65" s="1157"/>
      <c r="L65" s="1157"/>
      <c r="M65" s="1157"/>
      <c r="N65" s="1157"/>
      <c r="O65" s="1157"/>
      <c r="P65" s="1157"/>
      <c r="Q65" s="1157"/>
      <c r="R65" s="1157"/>
      <c r="S65" s="1157"/>
      <c r="T65" s="1157"/>
      <c r="U65" s="1157"/>
      <c r="V65" s="1157"/>
      <c r="W65" s="1157"/>
      <c r="X65" s="1157"/>
      <c r="Y65" s="1157"/>
      <c r="Z65" s="1157"/>
      <c r="AA65" s="1157"/>
      <c r="AB65" s="1157"/>
      <c r="AC65" s="1157"/>
      <c r="AD65" s="1157"/>
      <c r="AE65" s="1157"/>
      <c r="AF65" s="1157"/>
      <c r="AG65" s="1157"/>
      <c r="AH65" s="1157"/>
      <c r="AI65" s="1157"/>
      <c r="AJ65" s="1157"/>
      <c r="AK65" s="1157"/>
      <c r="AL65" s="1157"/>
      <c r="AM65" s="1157"/>
      <c r="AN65" s="1157"/>
      <c r="AO65" s="1157"/>
      <c r="AP65" s="1157"/>
      <c r="AQ65" s="1157"/>
      <c r="AR65" s="1157"/>
      <c r="AS65" s="1157"/>
      <c r="AT65" s="1157"/>
      <c r="AU65" s="1157"/>
      <c r="AV65" s="1157"/>
      <c r="AW65" s="1157"/>
      <c r="AX65" s="1157"/>
      <c r="AY65" s="1157"/>
      <c r="AZ65" s="1157"/>
      <c r="BA65" s="1157"/>
      <c r="BB65" s="1157"/>
      <c r="BC65" s="1157"/>
      <c r="BD65" s="1157"/>
      <c r="BE65" s="1157"/>
      <c r="BF65" s="1157"/>
      <c r="BG65" s="1157"/>
      <c r="BH65" s="1157"/>
      <c r="BI65" s="1157"/>
      <c r="BJ65" s="1157"/>
      <c r="BK65" s="1157"/>
      <c r="BL65" s="1157"/>
      <c r="BM65" s="1157"/>
      <c r="BN65" s="1157"/>
      <c r="BO65" s="1157"/>
      <c r="BP65" s="1157"/>
      <c r="BQ65" s="1157"/>
      <c r="BR65" s="1157"/>
      <c r="BS65" s="1157"/>
      <c r="BT65" s="1157"/>
      <c r="BU65" s="1157"/>
      <c r="BV65" s="1157"/>
      <c r="BW65" s="1157"/>
      <c r="BX65" s="1157"/>
      <c r="BY65" s="1157"/>
      <c r="BZ65" s="1157"/>
      <c r="CA65" s="1157"/>
      <c r="CB65" s="1157"/>
      <c r="CC65" s="1157"/>
      <c r="CD65" s="1157"/>
      <c r="CE65" s="1157"/>
      <c r="CF65" s="1157"/>
      <c r="CG65" s="1157"/>
      <c r="CH65" s="1157"/>
      <c r="CI65" s="1157"/>
      <c r="CJ65" s="1157"/>
      <c r="CK65" s="1157"/>
      <c r="CL65" s="1157"/>
      <c r="CM65" s="1157"/>
      <c r="CN65" s="1157"/>
      <c r="CO65" s="1157"/>
      <c r="CP65" s="1157"/>
      <c r="CQ65" s="1157"/>
      <c r="CR65" s="1157"/>
      <c r="CS65" s="1157"/>
      <c r="CT65" s="1157"/>
      <c r="CU65" s="1157"/>
      <c r="CV65" s="1157"/>
      <c r="CW65" s="1157"/>
      <c r="CX65" s="1157"/>
      <c r="CY65" s="1157"/>
      <c r="CZ65" s="1157"/>
      <c r="DA65" s="1157"/>
      <c r="DB65" s="1157"/>
      <c r="DC65" s="1157"/>
      <c r="DD65" s="1157"/>
      <c r="DE65" s="1157"/>
      <c r="DF65" s="1157"/>
      <c r="DG65" s="1157"/>
      <c r="DH65" s="1157"/>
      <c r="DI65" s="1157"/>
      <c r="DJ65" s="1157"/>
      <c r="DK65" s="1157"/>
      <c r="DL65" s="1157"/>
      <c r="DM65" s="1157"/>
      <c r="DN65" s="1157"/>
      <c r="DO65" s="1157"/>
      <c r="DP65" s="1157"/>
      <c r="DQ65" s="1157"/>
      <c r="DR65" s="1157"/>
      <c r="DS65" s="1157"/>
      <c r="DT65" s="1157"/>
      <c r="DU65" s="1157"/>
      <c r="DV65" s="1157"/>
      <c r="DW65" s="1157"/>
      <c r="DX65" s="1157"/>
      <c r="DY65" s="1157"/>
      <c r="DZ65" s="1158"/>
    </row>
    <row r="66" spans="2:130" s="1190" customFormat="1" ht="15">
      <c r="B66" s="1228"/>
      <c r="C66" s="1229"/>
      <c r="D66" s="1229"/>
      <c r="E66" s="1229"/>
      <c r="F66" s="1229"/>
      <c r="G66" s="1229"/>
      <c r="H66" s="1229"/>
      <c r="I66" s="1229"/>
      <c r="J66" s="1229"/>
      <c r="K66" s="1229"/>
      <c r="L66" s="1229"/>
      <c r="M66" s="1229"/>
      <c r="N66" s="1229"/>
      <c r="O66" s="1229"/>
      <c r="P66" s="1229"/>
      <c r="Q66" s="1229"/>
      <c r="R66" s="1229"/>
      <c r="S66" s="1229"/>
      <c r="T66" s="1229"/>
      <c r="U66" s="1229"/>
      <c r="V66" s="1229"/>
      <c r="W66" s="1229"/>
      <c r="X66" s="1229"/>
      <c r="Y66" s="1229"/>
      <c r="Z66" s="1229"/>
      <c r="AA66" s="1229"/>
      <c r="AB66" s="1229"/>
      <c r="AC66" s="1229"/>
      <c r="AD66" s="1229"/>
      <c r="AE66" s="1229"/>
      <c r="AF66" s="1229"/>
      <c r="AG66" s="1229"/>
      <c r="AH66" s="1229"/>
      <c r="AI66" s="1229"/>
      <c r="AJ66" s="1229"/>
      <c r="AK66" s="1229"/>
      <c r="AL66" s="1229"/>
      <c r="AM66" s="1229"/>
      <c r="AN66" s="1229"/>
      <c r="AO66" s="1229"/>
      <c r="AP66" s="1229"/>
      <c r="AQ66" s="1229"/>
      <c r="AR66" s="1229"/>
      <c r="AS66" s="1229"/>
      <c r="AT66" s="1229"/>
      <c r="AU66" s="1229"/>
      <c r="AV66" s="1229"/>
      <c r="AW66" s="1229"/>
      <c r="AX66" s="1229"/>
      <c r="AY66" s="1229"/>
      <c r="AZ66" s="1229"/>
      <c r="BA66" s="1229"/>
      <c r="BB66" s="1229"/>
      <c r="BC66" s="1229"/>
      <c r="BD66" s="1229"/>
      <c r="BE66" s="1229"/>
      <c r="BF66" s="1229"/>
      <c r="BG66" s="1229"/>
      <c r="BH66" s="1229"/>
      <c r="BI66" s="1229"/>
      <c r="BJ66" s="1229"/>
      <c r="BK66" s="1229"/>
      <c r="BL66" s="1229"/>
      <c r="BM66" s="1229"/>
      <c r="BN66" s="1229"/>
      <c r="BO66" s="1229"/>
      <c r="BP66" s="1229"/>
      <c r="BQ66" s="1229"/>
      <c r="BR66" s="1229"/>
      <c r="BS66" s="1229"/>
      <c r="BT66" s="1229"/>
      <c r="BU66" s="1229"/>
      <c r="BV66" s="1229"/>
      <c r="BW66" s="1229"/>
      <c r="BX66" s="1229"/>
      <c r="BY66" s="1229"/>
      <c r="BZ66" s="1229"/>
      <c r="CA66" s="1229"/>
      <c r="CB66" s="1229"/>
      <c r="CC66" s="1229"/>
      <c r="CD66" s="1229"/>
      <c r="CE66" s="1229"/>
      <c r="CF66" s="1229"/>
      <c r="CG66" s="1229"/>
      <c r="CH66" s="1229"/>
      <c r="CI66" s="1229"/>
      <c r="CJ66" s="1229"/>
      <c r="CK66" s="1229"/>
      <c r="CL66" s="1229"/>
      <c r="CM66" s="1229"/>
      <c r="CN66" s="1229"/>
      <c r="CO66" s="1229"/>
      <c r="CP66" s="1229"/>
      <c r="CQ66" s="1229"/>
      <c r="CR66" s="1229"/>
      <c r="CS66" s="1229"/>
      <c r="CT66" s="1229"/>
      <c r="CU66" s="1229"/>
      <c r="CV66" s="1229"/>
      <c r="CW66" s="1229"/>
      <c r="CX66" s="1229"/>
      <c r="CY66" s="1229"/>
      <c r="CZ66" s="1229"/>
      <c r="DA66" s="1229"/>
      <c r="DB66" s="1229"/>
      <c r="DC66" s="1229"/>
      <c r="DD66" s="1229"/>
      <c r="DE66" s="1229"/>
      <c r="DF66" s="1229"/>
      <c r="DG66" s="1229"/>
      <c r="DH66" s="1229"/>
      <c r="DI66" s="1229"/>
      <c r="DJ66" s="1229"/>
      <c r="DK66" s="1229"/>
      <c r="DL66" s="1229"/>
      <c r="DM66" s="1229"/>
      <c r="DN66" s="1229"/>
      <c r="DO66" s="1229"/>
      <c r="DP66" s="1229"/>
      <c r="DQ66" s="1229"/>
      <c r="DR66" s="1229"/>
      <c r="DS66" s="1229"/>
      <c r="DT66" s="1229"/>
      <c r="DU66" s="1229"/>
      <c r="DV66" s="1229"/>
      <c r="DW66" s="1229"/>
      <c r="DX66" s="1229"/>
      <c r="DY66" s="1229"/>
      <c r="DZ66" s="1230"/>
    </row>
  </sheetData>
  <mergeCells count="57">
    <mergeCell ref="BR33:DW36"/>
    <mergeCell ref="C7:AP7"/>
    <mergeCell ref="AQ7:DY7"/>
    <mergeCell ref="C9:AA9"/>
    <mergeCell ref="AB9:DY9"/>
    <mergeCell ref="C27:R27"/>
    <mergeCell ref="S27:Z27"/>
    <mergeCell ref="AA27:AS27"/>
    <mergeCell ref="BC28:BI29"/>
    <mergeCell ref="DE3:DY3"/>
    <mergeCell ref="DI42:DO42"/>
    <mergeCell ref="AF43:BU43"/>
    <mergeCell ref="AF44:BU44"/>
    <mergeCell ref="CO44:DH44"/>
    <mergeCell ref="DI44:DO44"/>
    <mergeCell ref="BC37:BI37"/>
    <mergeCell ref="DI43:DO43"/>
    <mergeCell ref="C39:BB39"/>
    <mergeCell ref="C38:BB38"/>
    <mergeCell ref="AB21:AO21"/>
    <mergeCell ref="AY21:BD21"/>
    <mergeCell ref="K30:AS31"/>
    <mergeCell ref="AT30:BB31"/>
    <mergeCell ref="BC30:BI31"/>
    <mergeCell ref="K28:AS29"/>
    <mergeCell ref="C49:BK49"/>
    <mergeCell ref="C50:AC50"/>
    <mergeCell ref="AF42:BU42"/>
    <mergeCell ref="CO42:DH42"/>
    <mergeCell ref="BC16:BL16"/>
    <mergeCell ref="BC36:BI36"/>
    <mergeCell ref="C34:J35"/>
    <mergeCell ref="K34:AS35"/>
    <mergeCell ref="AT34:BB35"/>
    <mergeCell ref="BC34:BI35"/>
    <mergeCell ref="CO43:DH43"/>
    <mergeCell ref="BC39:BI39"/>
    <mergeCell ref="C37:BB37"/>
    <mergeCell ref="C36:BB36"/>
    <mergeCell ref="V40:AL40"/>
    <mergeCell ref="BC38:BI38"/>
    <mergeCell ref="BI2:BW2"/>
    <mergeCell ref="C5:DY5"/>
    <mergeCell ref="C11:DY11"/>
    <mergeCell ref="C32:J33"/>
    <mergeCell ref="K32:AS33"/>
    <mergeCell ref="AT32:BB33"/>
    <mergeCell ref="BC32:BI33"/>
    <mergeCell ref="M16:Z16"/>
    <mergeCell ref="D21:N21"/>
    <mergeCell ref="C30:J31"/>
    <mergeCell ref="BN21:CA21"/>
    <mergeCell ref="AT27:BB27"/>
    <mergeCell ref="BC27:BI27"/>
    <mergeCell ref="BR29:DU32"/>
    <mergeCell ref="C28:J29"/>
    <mergeCell ref="AT28:BB29"/>
  </mergeCells>
  <printOptions horizontalCentered="1"/>
  <pageMargins left="0.51181102362204722" right="0.51181102362204722" top="0.98425196850393704" bottom="0.59055118110236227" header="0" footer="0"/>
  <pageSetup paperSize="9" scale="52" fitToHeight="5" orientation="portrait" verticalDpi="300" r:id="rId1"/>
  <headerFooter scaleWithDoc="0">
    <oddHeader xml:space="preserve">&amp;L&amp;G&amp;R&amp;"Century Gothic,Negrita"&amp;8 ISSFA
</oddHeader>
    <oddFooter>&amp;RPág. 2</oddFoot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33875" r:id="rId5" name="Check Box 83">
              <controlPr defaultSize="0" autoFill="0" autoLine="0" autoPict="0">
                <anchor moveWithCells="1">
                  <from>
                    <xdr:col>23</xdr:col>
                    <xdr:colOff>142875</xdr:colOff>
                    <xdr:row>40</xdr:row>
                    <xdr:rowOff>142875</xdr:rowOff>
                  </from>
                  <to>
                    <xdr:col>26</xdr:col>
                    <xdr:colOff>57150</xdr:colOff>
                    <xdr:row>41</xdr:row>
                    <xdr:rowOff>161925</xdr:rowOff>
                  </to>
                </anchor>
              </controlPr>
            </control>
          </mc:Choice>
        </mc:AlternateContent>
        <mc:AlternateContent xmlns:mc="http://schemas.openxmlformats.org/markup-compatibility/2006">
          <mc:Choice Requires="x14">
            <control shapeId="33876" r:id="rId6" name="Check Box 84">
              <controlPr defaultSize="0" autoFill="0" autoLine="0" autoPict="0">
                <anchor moveWithCells="1">
                  <from>
                    <xdr:col>23</xdr:col>
                    <xdr:colOff>142875</xdr:colOff>
                    <xdr:row>41</xdr:row>
                    <xdr:rowOff>171450</xdr:rowOff>
                  </from>
                  <to>
                    <xdr:col>26</xdr:col>
                    <xdr:colOff>57150</xdr:colOff>
                    <xdr:row>42</xdr:row>
                    <xdr:rowOff>104775</xdr:rowOff>
                  </to>
                </anchor>
              </controlPr>
            </control>
          </mc:Choice>
        </mc:AlternateContent>
        <mc:AlternateContent xmlns:mc="http://schemas.openxmlformats.org/markup-compatibility/2006">
          <mc:Choice Requires="x14">
            <control shapeId="33877" r:id="rId7" name="Check Box 85">
              <controlPr defaultSize="0" autoFill="0" autoLine="0" autoPict="0">
                <anchor moveWithCells="1">
                  <from>
                    <xdr:col>23</xdr:col>
                    <xdr:colOff>133350</xdr:colOff>
                    <xdr:row>42</xdr:row>
                    <xdr:rowOff>200025</xdr:rowOff>
                  </from>
                  <to>
                    <xdr:col>26</xdr:col>
                    <xdr:colOff>47625</xdr:colOff>
                    <xdr:row>43</xdr:row>
                    <xdr:rowOff>142875</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6">
        <x14:dataValidation type="list" allowBlank="1" showInputMessage="1" showErrorMessage="1" xr:uid="{00000000-0002-0000-0600-000000000000}">
          <x14:formula1>
            <xm:f>'TABLAS DATOS'!$D$4:$D$5</xm:f>
          </x14:formula1>
          <xm:sqref>M16:Z16</xm:sqref>
        </x14:dataValidation>
        <x14:dataValidation type="list" allowBlank="1" showInputMessage="1" showErrorMessage="1" xr:uid="{00000000-0002-0000-0600-000001000000}">
          <x14:formula1>
            <xm:f>'TABLAS DATOS'!$D$7:$D$10</xm:f>
          </x14:formula1>
          <xm:sqref>BC16</xm:sqref>
        </x14:dataValidation>
        <x14:dataValidation type="list" allowBlank="1" showInputMessage="1" showErrorMessage="1" xr:uid="{00000000-0002-0000-0600-000002000000}">
          <x14:formula1>
            <xm:f>'TABLAS DATOS'!$D$12:$D$13</xm:f>
          </x14:formula1>
          <xm:sqref>D21:N21</xm:sqref>
        </x14:dataValidation>
        <x14:dataValidation type="list" allowBlank="1" showInputMessage="1" showErrorMessage="1" xr:uid="{00000000-0002-0000-0600-000003000000}">
          <x14:formula1>
            <xm:f>'TABLAS DATOS'!$D$15:$D$16</xm:f>
          </x14:formula1>
          <xm:sqref>AB21:AO21</xm:sqref>
        </x14:dataValidation>
        <x14:dataValidation type="list" allowBlank="1" showInputMessage="1" showErrorMessage="1" xr:uid="{00000000-0002-0000-0600-000004000000}">
          <x14:formula1>
            <xm:f>'TABLAS DATOS'!$D$18:$D$19</xm:f>
          </x14:formula1>
          <xm:sqref>AY21:BD21</xm:sqref>
        </x14:dataValidation>
        <x14:dataValidation type="list" allowBlank="1" showInputMessage="1" showErrorMessage="1" xr:uid="{00000000-0002-0000-0600-000005000000}">
          <x14:formula1>
            <xm:f>'TABLAS DATOS'!$D$21:$D$24</xm:f>
          </x14:formula1>
          <xm:sqref>BN21:CA21</xm:sqref>
        </x14:dataValidation>
      </x14:dataValidations>
    </ext>
  </extLs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EA80"/>
  <sheetViews>
    <sheetView view="pageBreakPreview" topLeftCell="A44" zoomScale="80" zoomScaleNormal="100" zoomScaleSheetLayoutView="80" workbookViewId="0">
      <selection activeCell="BB43" sqref="BB43:BO43"/>
    </sheetView>
  </sheetViews>
  <sheetFormatPr baseColWidth="10" defaultColWidth="8.42578125" defaultRowHeight="17.25"/>
  <cols>
    <col min="1" max="1" width="2.140625" style="1029" customWidth="1"/>
    <col min="2" max="2" width="3.28515625" style="1029" customWidth="1"/>
    <col min="3" max="3" width="4.140625" style="1029" customWidth="1"/>
    <col min="4" max="4" width="1.7109375" style="1029" customWidth="1"/>
    <col min="5" max="8" width="1" style="1029" customWidth="1"/>
    <col min="9" max="9" width="2" style="1029" customWidth="1"/>
    <col min="10" max="10" width="0.85546875" style="1029" customWidth="1"/>
    <col min="11" max="11" width="1" style="1029" customWidth="1"/>
    <col min="12" max="12" width="1.7109375" style="1029" customWidth="1"/>
    <col min="13" max="13" width="3.85546875" style="1029" customWidth="1"/>
    <col min="14" max="14" width="2.7109375" style="1029" customWidth="1"/>
    <col min="15" max="23" width="1" style="1029" customWidth="1"/>
    <col min="24" max="24" width="2.5703125" style="1029" customWidth="1"/>
    <col min="25" max="31" width="1" style="1029" customWidth="1"/>
    <col min="32" max="32" width="3" style="1029" customWidth="1"/>
    <col min="33" max="37" width="1" style="1029" customWidth="1"/>
    <col min="38" max="38" width="2.140625" style="1029" customWidth="1"/>
    <col min="39" max="46" width="1" style="1029" customWidth="1"/>
    <col min="47" max="47" width="1.42578125" style="1029" customWidth="1"/>
    <col min="48" max="52" width="1" style="1029" customWidth="1"/>
    <col min="53" max="54" width="1.85546875" style="1029" customWidth="1"/>
    <col min="55" max="55" width="7.42578125" style="1029" customWidth="1"/>
    <col min="56" max="64" width="1.42578125" style="1029" customWidth="1"/>
    <col min="65" max="65" width="2.85546875" style="1029" customWidth="1"/>
    <col min="66" max="67" width="1.42578125" style="1029" customWidth="1"/>
    <col min="68" max="69" width="1" style="1029" customWidth="1"/>
    <col min="70" max="70" width="2.28515625" style="1029" customWidth="1"/>
    <col min="71" max="78" width="1" style="1029" customWidth="1"/>
    <col min="79" max="79" width="0.5703125" style="1029" customWidth="1"/>
    <col min="80" max="82" width="1" style="1029" customWidth="1"/>
    <col min="83" max="83" width="2" style="1029" customWidth="1"/>
    <col min="84" max="92" width="1" style="1029" customWidth="1"/>
    <col min="93" max="93" width="2.28515625" style="1029" customWidth="1"/>
    <col min="94" max="96" width="1" style="1029" customWidth="1"/>
    <col min="97" max="97" width="5.42578125" style="1029" customWidth="1"/>
    <col min="98" max="98" width="1.28515625" style="1029" customWidth="1"/>
    <col min="99" max="99" width="3.42578125" style="1029" customWidth="1"/>
    <col min="100" max="101" width="1" style="1029" customWidth="1"/>
    <col min="102" max="102" width="2.42578125" style="1029" customWidth="1"/>
    <col min="103" max="103" width="1" style="1029" hidden="1" customWidth="1"/>
    <col min="104" max="105" width="1" style="1029" customWidth="1"/>
    <col min="106" max="106" width="1.140625" style="1029" customWidth="1"/>
    <col min="107" max="116" width="1" style="1029" customWidth="1"/>
    <col min="117" max="117" width="2.28515625" style="1029" customWidth="1"/>
    <col min="118" max="118" width="1.42578125" style="1029" customWidth="1"/>
    <col min="119" max="119" width="1" style="1029" customWidth="1"/>
    <col min="120" max="120" width="3.140625" style="1029" customWidth="1"/>
    <col min="121" max="127" width="1" style="1029" customWidth="1"/>
    <col min="128" max="128" width="1.5703125" style="1029" customWidth="1"/>
    <col min="129" max="129" width="2.42578125" style="1029" customWidth="1"/>
    <col min="130" max="130" width="3.42578125" style="1029" customWidth="1"/>
    <col min="131" max="151" width="0.5703125" style="1029" customWidth="1"/>
    <col min="152" max="152" width="10.42578125" style="1029" customWidth="1"/>
    <col min="153" max="16384" width="8.42578125" style="1029"/>
  </cols>
  <sheetData>
    <row r="1" spans="2:131" ht="9" customHeight="1">
      <c r="B1" s="1034"/>
      <c r="C1" s="1035"/>
      <c r="D1" s="1035"/>
      <c r="E1" s="1035"/>
      <c r="F1" s="1035"/>
      <c r="G1" s="1035"/>
      <c r="H1" s="1035"/>
      <c r="I1" s="1035"/>
      <c r="J1" s="1035"/>
      <c r="K1" s="1035"/>
      <c r="L1" s="1035"/>
      <c r="M1" s="1035"/>
      <c r="N1" s="1035"/>
      <c r="O1" s="1035"/>
      <c r="P1" s="1035"/>
      <c r="Q1" s="1035"/>
      <c r="R1" s="1035"/>
      <c r="S1" s="1035"/>
      <c r="T1" s="1035"/>
      <c r="U1" s="1035"/>
      <c r="V1" s="1035"/>
      <c r="W1" s="1035"/>
      <c r="X1" s="1035"/>
      <c r="Y1" s="1035"/>
      <c r="Z1" s="1035"/>
      <c r="AA1" s="1035"/>
      <c r="AB1" s="1035"/>
      <c r="AC1" s="1035"/>
      <c r="AD1" s="1035"/>
      <c r="AE1" s="1035"/>
      <c r="AF1" s="1035"/>
      <c r="AG1" s="1035"/>
      <c r="AH1" s="1035"/>
      <c r="AI1" s="1035"/>
      <c r="AJ1" s="1035"/>
      <c r="AK1" s="1035"/>
      <c r="AL1" s="1035"/>
      <c r="AM1" s="1035"/>
      <c r="AN1" s="1035"/>
      <c r="AO1" s="1035"/>
      <c r="AP1" s="1035"/>
      <c r="AQ1" s="1035"/>
      <c r="AR1" s="1035"/>
      <c r="AS1" s="1035"/>
      <c r="AT1" s="1035"/>
      <c r="AU1" s="1035"/>
      <c r="AV1" s="1035"/>
      <c r="AW1" s="1035"/>
      <c r="AX1" s="1035"/>
      <c r="AY1" s="1035"/>
      <c r="AZ1" s="1035"/>
      <c r="BA1" s="1035"/>
      <c r="BB1" s="1035"/>
      <c r="BC1" s="1035"/>
      <c r="BD1" s="1035"/>
      <c r="BE1" s="1035"/>
      <c r="BF1" s="1035"/>
      <c r="BG1" s="1035"/>
      <c r="BH1" s="1035"/>
      <c r="BI1" s="2348"/>
      <c r="BJ1" s="2348"/>
      <c r="BK1" s="2348"/>
      <c r="BL1" s="2348"/>
      <c r="BM1" s="2348"/>
      <c r="BN1" s="2348"/>
      <c r="BO1" s="2348"/>
      <c r="BP1" s="2348"/>
      <c r="BQ1" s="2348"/>
      <c r="BR1" s="2348"/>
      <c r="BS1" s="2348"/>
      <c r="BT1" s="2348"/>
      <c r="BU1" s="2348"/>
      <c r="BV1" s="2348"/>
      <c r="BW1" s="2348"/>
      <c r="BX1" s="1035"/>
      <c r="BY1" s="1035"/>
      <c r="BZ1" s="1035"/>
      <c r="CA1" s="1035"/>
      <c r="CB1" s="1035"/>
      <c r="CC1" s="1035"/>
      <c r="CD1" s="1035"/>
      <c r="CE1" s="1035"/>
      <c r="CF1" s="1035"/>
      <c r="CG1" s="1035"/>
      <c r="CH1" s="1035"/>
      <c r="CI1" s="1035"/>
      <c r="CJ1" s="1035"/>
      <c r="CK1" s="1035"/>
      <c r="CL1" s="1035"/>
      <c r="CM1" s="1035"/>
      <c r="CN1" s="1035"/>
      <c r="CO1" s="1035"/>
      <c r="CP1" s="1035"/>
      <c r="CQ1" s="1035"/>
      <c r="CR1" s="1035"/>
      <c r="CS1" s="1035"/>
      <c r="CT1" s="1035"/>
      <c r="CU1" s="1035"/>
      <c r="CV1" s="1035"/>
      <c r="CW1" s="1035"/>
      <c r="CX1" s="1035"/>
      <c r="CY1" s="1035"/>
      <c r="CZ1" s="1035"/>
      <c r="DA1" s="1035"/>
      <c r="DB1" s="1035"/>
      <c r="DC1" s="1035"/>
      <c r="DD1" s="1035"/>
      <c r="DE1" s="1035"/>
      <c r="DF1" s="1035"/>
      <c r="DG1" s="1035"/>
      <c r="DH1" s="1035"/>
      <c r="DI1" s="1035"/>
      <c r="DJ1" s="1035"/>
      <c r="DK1" s="1035"/>
      <c r="DL1" s="1035"/>
      <c r="DM1" s="1035"/>
      <c r="DN1" s="1035"/>
      <c r="DO1" s="1035"/>
      <c r="DP1" s="1035"/>
      <c r="DQ1" s="1035"/>
      <c r="DR1" s="1035"/>
      <c r="DS1" s="1035"/>
      <c r="DT1" s="1035"/>
      <c r="DU1" s="1035"/>
      <c r="DV1" s="1035"/>
      <c r="DW1" s="1035"/>
      <c r="DX1" s="1035"/>
      <c r="DY1" s="1035"/>
      <c r="DZ1" s="1036"/>
    </row>
    <row r="2" spans="2:131" ht="18" customHeight="1">
      <c r="B2" s="1037"/>
      <c r="C2" s="1017"/>
      <c r="D2" s="1017"/>
      <c r="E2" s="1017"/>
      <c r="F2" s="1017"/>
      <c r="G2" s="1017"/>
      <c r="H2" s="1017"/>
      <c r="I2" s="1017"/>
      <c r="J2" s="1017"/>
      <c r="K2" s="1017"/>
      <c r="L2" s="1017"/>
      <c r="M2" s="1017"/>
      <c r="N2" s="1017"/>
      <c r="O2" s="1017"/>
      <c r="P2" s="1017"/>
      <c r="Q2" s="1017"/>
      <c r="R2" s="1017"/>
      <c r="S2" s="1017"/>
      <c r="T2" s="1017"/>
      <c r="U2" s="1017"/>
      <c r="V2" s="1017"/>
      <c r="W2" s="1017"/>
      <c r="X2" s="1017"/>
      <c r="Y2" s="1017"/>
      <c r="Z2" s="1017"/>
      <c r="AA2" s="1017"/>
      <c r="AB2" s="1017"/>
      <c r="AC2" s="1017"/>
      <c r="AD2" s="1017"/>
      <c r="AE2" s="1017"/>
      <c r="AF2" s="1017"/>
      <c r="AG2" s="1017"/>
      <c r="AH2" s="1017"/>
      <c r="AI2" s="1017"/>
      <c r="AJ2" s="1017"/>
      <c r="AK2" s="1017"/>
      <c r="AL2" s="1017"/>
      <c r="AM2" s="1017"/>
      <c r="AN2" s="1017"/>
      <c r="AO2" s="1017"/>
      <c r="AP2" s="1017"/>
      <c r="AQ2" s="1017"/>
      <c r="AR2" s="1017"/>
      <c r="AS2" s="1017"/>
      <c r="AT2" s="1017"/>
      <c r="AU2" s="1017"/>
      <c r="AV2" s="1017"/>
      <c r="AW2" s="1017"/>
      <c r="AX2" s="1017"/>
      <c r="AY2" s="1017"/>
      <c r="AZ2" s="1017"/>
      <c r="BA2" s="1017"/>
      <c r="BB2" s="1017"/>
      <c r="BC2" s="1017"/>
      <c r="BD2" s="1017"/>
      <c r="BE2" s="1017"/>
      <c r="BF2" s="1017"/>
      <c r="BG2" s="1017"/>
      <c r="BH2" s="1017"/>
      <c r="BI2" s="1016"/>
      <c r="BJ2" s="1016"/>
      <c r="BK2" s="1016"/>
      <c r="BL2" s="1016"/>
      <c r="BM2" s="1016"/>
      <c r="BN2" s="1016"/>
      <c r="BO2" s="1016"/>
      <c r="BP2" s="1016"/>
      <c r="BQ2" s="1016"/>
      <c r="BR2" s="1016"/>
      <c r="BS2" s="1016"/>
      <c r="BT2" s="1016"/>
      <c r="BU2" s="1016"/>
      <c r="BV2" s="1016"/>
      <c r="BW2" s="1016"/>
      <c r="BX2" s="1017"/>
      <c r="BY2" s="1017"/>
      <c r="BZ2" s="1017"/>
      <c r="CA2" s="1017"/>
      <c r="CB2" s="1017"/>
      <c r="CC2" s="1017"/>
      <c r="CD2" s="1017"/>
      <c r="CE2" s="1017"/>
      <c r="CF2" s="1017"/>
      <c r="CG2" s="1017"/>
      <c r="CH2" s="1017"/>
      <c r="CI2" s="1017"/>
      <c r="CJ2" s="1017"/>
      <c r="CK2" s="1017"/>
      <c r="CL2" s="1017"/>
      <c r="CM2" s="1017"/>
      <c r="CN2" s="1017"/>
      <c r="CO2" s="1017"/>
      <c r="CP2" s="1017"/>
      <c r="CQ2" s="1017"/>
      <c r="CR2" s="1017"/>
      <c r="CS2" s="1017"/>
      <c r="CT2" s="1017"/>
      <c r="CU2" s="1017"/>
      <c r="CV2" s="1017"/>
      <c r="CW2" s="1017"/>
      <c r="CX2" s="1017"/>
      <c r="CY2" s="1017"/>
      <c r="CZ2" s="1017"/>
      <c r="DA2" s="1017"/>
      <c r="DB2" s="1017"/>
      <c r="DC2" s="1017"/>
      <c r="DD2" s="2408" t="str">
        <f>'3 Caracte Inmu'!DE3</f>
        <v>ISSFA - 0045</v>
      </c>
      <c r="DE2" s="2409"/>
      <c r="DF2" s="2409"/>
      <c r="DG2" s="2409"/>
      <c r="DH2" s="2409"/>
      <c r="DI2" s="2409"/>
      <c r="DJ2" s="2409"/>
      <c r="DK2" s="2409"/>
      <c r="DL2" s="2409"/>
      <c r="DM2" s="2409"/>
      <c r="DN2" s="2409"/>
      <c r="DO2" s="2409"/>
      <c r="DP2" s="2409"/>
      <c r="DQ2" s="2409"/>
      <c r="DR2" s="2409"/>
      <c r="DS2" s="2409"/>
      <c r="DT2" s="2409"/>
      <c r="DU2" s="2409"/>
      <c r="DV2" s="2409"/>
      <c r="DW2" s="2409"/>
      <c r="DX2" s="2410"/>
      <c r="DY2" s="1017"/>
      <c r="DZ2" s="1038"/>
    </row>
    <row r="3" spans="2:131" ht="8.25" customHeight="1">
      <c r="B3" s="1037"/>
      <c r="C3" s="1017"/>
      <c r="D3" s="1017"/>
      <c r="E3" s="1017"/>
      <c r="F3" s="1017"/>
      <c r="G3" s="1017"/>
      <c r="H3" s="1017"/>
      <c r="I3" s="1017"/>
      <c r="J3" s="1017"/>
      <c r="K3" s="1017"/>
      <c r="L3" s="1017"/>
      <c r="M3" s="1017"/>
      <c r="N3" s="1017"/>
      <c r="O3" s="1017"/>
      <c r="P3" s="1017"/>
      <c r="Q3" s="1017"/>
      <c r="R3" s="1017"/>
      <c r="S3" s="1017"/>
      <c r="T3" s="1017"/>
      <c r="U3" s="1017"/>
      <c r="V3" s="1017"/>
      <c r="W3" s="1017"/>
      <c r="X3" s="1017"/>
      <c r="Y3" s="1017"/>
      <c r="Z3" s="1017"/>
      <c r="AA3" s="1017"/>
      <c r="AB3" s="1017"/>
      <c r="AC3" s="1017"/>
      <c r="AD3" s="1017"/>
      <c r="AE3" s="1017"/>
      <c r="AF3" s="1017"/>
      <c r="AG3" s="1017"/>
      <c r="AH3" s="1017"/>
      <c r="AI3" s="1017"/>
      <c r="AJ3" s="1017"/>
      <c r="AK3" s="1017"/>
      <c r="AL3" s="1017"/>
      <c r="AM3" s="1017"/>
      <c r="AN3" s="1017"/>
      <c r="AO3" s="1017"/>
      <c r="AP3" s="1017"/>
      <c r="AQ3" s="1017"/>
      <c r="AR3" s="1017"/>
      <c r="AS3" s="1017"/>
      <c r="AT3" s="1017"/>
      <c r="AU3" s="1017"/>
      <c r="AV3" s="1017"/>
      <c r="AW3" s="1017"/>
      <c r="AX3" s="1017"/>
      <c r="AY3" s="1017"/>
      <c r="AZ3" s="1017"/>
      <c r="BA3" s="1017"/>
      <c r="BB3" s="1017"/>
      <c r="BC3" s="1017"/>
      <c r="BD3" s="1017"/>
      <c r="BE3" s="1017"/>
      <c r="BF3" s="1017"/>
      <c r="BG3" s="1017"/>
      <c r="BH3" s="1017"/>
      <c r="BI3" s="1016"/>
      <c r="BJ3" s="1016"/>
      <c r="BK3" s="1016"/>
      <c r="BL3" s="1016"/>
      <c r="BM3" s="1016"/>
      <c r="BN3" s="1016"/>
      <c r="BO3" s="1016"/>
      <c r="BP3" s="1016"/>
      <c r="BQ3" s="1016"/>
      <c r="BR3" s="1016"/>
      <c r="BS3" s="1016"/>
      <c r="BT3" s="1016"/>
      <c r="BU3" s="1016"/>
      <c r="BV3" s="1016"/>
      <c r="BW3" s="1016"/>
      <c r="BX3" s="1017"/>
      <c r="BY3" s="1017"/>
      <c r="BZ3" s="1017"/>
      <c r="CA3" s="1017"/>
      <c r="CB3" s="1017"/>
      <c r="CC3" s="1017"/>
      <c r="CD3" s="1017"/>
      <c r="CE3" s="1017"/>
      <c r="CF3" s="1017"/>
      <c r="CG3" s="1017"/>
      <c r="CH3" s="1017"/>
      <c r="CI3" s="1017"/>
      <c r="CJ3" s="1017"/>
      <c r="CK3" s="1017"/>
      <c r="CL3" s="1017"/>
      <c r="CM3" s="1017"/>
      <c r="CN3" s="1017"/>
      <c r="CO3" s="1017"/>
      <c r="CP3" s="1017"/>
      <c r="CQ3" s="1017"/>
      <c r="CR3" s="1017"/>
      <c r="CS3" s="1017"/>
      <c r="CT3" s="1017"/>
      <c r="CU3" s="1017"/>
      <c r="CV3" s="1017"/>
      <c r="CW3" s="1017"/>
      <c r="CX3" s="1017"/>
      <c r="CY3" s="1017"/>
      <c r="CZ3" s="1017"/>
      <c r="DA3" s="1017"/>
      <c r="DB3" s="1017"/>
      <c r="DC3" s="1017"/>
      <c r="DD3" s="1017"/>
      <c r="DE3" s="1017"/>
      <c r="DF3" s="1017"/>
      <c r="DG3" s="1017"/>
      <c r="DH3" s="1017"/>
      <c r="DI3" s="1017"/>
      <c r="DJ3" s="1017"/>
      <c r="DK3" s="1017"/>
      <c r="DL3" s="1017"/>
      <c r="DM3" s="1017"/>
      <c r="DN3" s="1017"/>
      <c r="DO3" s="1017"/>
      <c r="DP3" s="1017"/>
      <c r="DQ3" s="1017"/>
      <c r="DR3" s="1017"/>
      <c r="DS3" s="1017"/>
      <c r="DT3" s="1017"/>
      <c r="DU3" s="1017"/>
      <c r="DV3" s="1017"/>
      <c r="DW3" s="1017"/>
      <c r="DX3" s="1017"/>
      <c r="DY3" s="1017"/>
      <c r="DZ3" s="1038"/>
    </row>
    <row r="4" spans="2:131" ht="23.25" customHeight="1">
      <c r="B4" s="1039"/>
      <c r="C4" s="2472" t="s">
        <v>322</v>
      </c>
      <c r="D4" s="2473"/>
      <c r="E4" s="2473"/>
      <c r="F4" s="2473"/>
      <c r="G4" s="2473"/>
      <c r="H4" s="2473"/>
      <c r="I4" s="2473"/>
      <c r="J4" s="2473"/>
      <c r="K4" s="2473"/>
      <c r="L4" s="2473"/>
      <c r="M4" s="2473"/>
      <c r="N4" s="2473"/>
      <c r="O4" s="2473"/>
      <c r="P4" s="2473"/>
      <c r="Q4" s="2473"/>
      <c r="R4" s="2473"/>
      <c r="S4" s="2473"/>
      <c r="T4" s="2473"/>
      <c r="U4" s="2473"/>
      <c r="V4" s="2473"/>
      <c r="W4" s="2473"/>
      <c r="X4" s="2473"/>
      <c r="Y4" s="2473"/>
      <c r="Z4" s="2473"/>
      <c r="AA4" s="2473"/>
      <c r="AB4" s="2473"/>
      <c r="AC4" s="2473"/>
      <c r="AD4" s="2473"/>
      <c r="AE4" s="2473"/>
      <c r="AF4" s="2473"/>
      <c r="AG4" s="2473"/>
      <c r="AH4" s="2473"/>
      <c r="AI4" s="2473"/>
      <c r="AJ4" s="2473"/>
      <c r="AK4" s="2473"/>
      <c r="AL4" s="2473"/>
      <c r="AM4" s="2473"/>
      <c r="AN4" s="2473"/>
      <c r="AO4" s="2473"/>
      <c r="AP4" s="2473"/>
      <c r="AQ4" s="2473"/>
      <c r="AR4" s="2473"/>
      <c r="AS4" s="2473"/>
      <c r="AT4" s="2473"/>
      <c r="AU4" s="2473"/>
      <c r="AV4" s="2473"/>
      <c r="AW4" s="2473"/>
      <c r="AX4" s="2473"/>
      <c r="AY4" s="2473"/>
      <c r="AZ4" s="2473"/>
      <c r="BA4" s="2473"/>
      <c r="BB4" s="2473"/>
      <c r="BC4" s="2473"/>
      <c r="BD4" s="2473"/>
      <c r="BE4" s="2473"/>
      <c r="BF4" s="2473"/>
      <c r="BG4" s="2473"/>
      <c r="BH4" s="2473"/>
      <c r="BI4" s="2473"/>
      <c r="BJ4" s="2473"/>
      <c r="BK4" s="2473"/>
      <c r="BL4" s="2473"/>
      <c r="BM4" s="2473"/>
      <c r="BN4" s="2473"/>
      <c r="BO4" s="2473"/>
      <c r="BP4" s="2473"/>
      <c r="BQ4" s="2473"/>
      <c r="BR4" s="2473"/>
      <c r="BS4" s="2473"/>
      <c r="BT4" s="2473"/>
      <c r="BU4" s="2473"/>
      <c r="BV4" s="2473"/>
      <c r="BW4" s="2473"/>
      <c r="BX4" s="2473"/>
      <c r="BY4" s="2473"/>
      <c r="BZ4" s="2473"/>
      <c r="CA4" s="2473"/>
      <c r="CB4" s="2473"/>
      <c r="CC4" s="2473"/>
      <c r="CD4" s="2473"/>
      <c r="CE4" s="2473"/>
      <c r="CF4" s="2473"/>
      <c r="CG4" s="2473"/>
      <c r="CH4" s="2473"/>
      <c r="CI4" s="2473"/>
      <c r="CJ4" s="2473"/>
      <c r="CK4" s="2473"/>
      <c r="CL4" s="2473"/>
      <c r="CM4" s="2473"/>
      <c r="CN4" s="2473"/>
      <c r="CO4" s="2473"/>
      <c r="CP4" s="2473"/>
      <c r="CQ4" s="2473"/>
      <c r="CR4" s="2473"/>
      <c r="CS4" s="2473"/>
      <c r="CT4" s="2473"/>
      <c r="CU4" s="2473"/>
      <c r="CV4" s="2473"/>
      <c r="CW4" s="2473"/>
      <c r="CX4" s="2473"/>
      <c r="CY4" s="2473"/>
      <c r="CZ4" s="2473"/>
      <c r="DA4" s="2473"/>
      <c r="DB4" s="2473"/>
      <c r="DC4" s="2473"/>
      <c r="DD4" s="2473"/>
      <c r="DE4" s="2473"/>
      <c r="DF4" s="2473"/>
      <c r="DG4" s="2473"/>
      <c r="DH4" s="2473"/>
      <c r="DI4" s="2473"/>
      <c r="DJ4" s="2473"/>
      <c r="DK4" s="2473"/>
      <c r="DL4" s="2473"/>
      <c r="DM4" s="2473"/>
      <c r="DN4" s="2473"/>
      <c r="DO4" s="2473"/>
      <c r="DP4" s="2473"/>
      <c r="DQ4" s="2473"/>
      <c r="DR4" s="2473"/>
      <c r="DS4" s="2473"/>
      <c r="DT4" s="2473"/>
      <c r="DU4" s="2473"/>
      <c r="DV4" s="2473"/>
      <c r="DW4" s="2473"/>
      <c r="DX4" s="2473"/>
      <c r="DY4" s="2474"/>
      <c r="DZ4" s="1040"/>
    </row>
    <row r="5" spans="2:131" ht="13.5" customHeight="1">
      <c r="B5" s="1037"/>
      <c r="C5" s="1015"/>
      <c r="D5" s="1015"/>
      <c r="E5" s="1015"/>
      <c r="F5" s="1015"/>
      <c r="G5" s="1015"/>
      <c r="H5" s="1015"/>
      <c r="I5" s="1015"/>
      <c r="J5" s="1015"/>
      <c r="K5" s="1015"/>
      <c r="L5" s="1015"/>
      <c r="M5" s="1015"/>
      <c r="N5" s="1015"/>
      <c r="O5" s="1015"/>
      <c r="P5" s="1015"/>
      <c r="Q5" s="1015"/>
      <c r="R5" s="1015"/>
      <c r="S5" s="1015"/>
      <c r="T5" s="1015"/>
      <c r="U5" s="1015"/>
      <c r="V5" s="1015"/>
      <c r="W5" s="1015"/>
      <c r="X5" s="1015"/>
      <c r="Y5" s="1015"/>
      <c r="Z5" s="1015"/>
      <c r="AA5" s="1015"/>
      <c r="AB5" s="1015"/>
      <c r="AC5" s="1015"/>
      <c r="AD5" s="1015"/>
      <c r="AE5" s="1015"/>
      <c r="AF5" s="1015"/>
      <c r="AG5" s="1015"/>
      <c r="AH5" s="1015"/>
      <c r="AI5" s="1015"/>
      <c r="AJ5" s="1015"/>
      <c r="AK5" s="1015"/>
      <c r="AL5" s="1015"/>
      <c r="AM5" s="1015"/>
      <c r="AN5" s="1015"/>
      <c r="AO5" s="1015"/>
      <c r="AP5" s="1015"/>
      <c r="AQ5" s="1015"/>
      <c r="AR5" s="1015"/>
      <c r="AS5" s="1015"/>
      <c r="AT5" s="1015"/>
      <c r="AU5" s="1015"/>
      <c r="AV5" s="1015"/>
      <c r="AW5" s="1015"/>
      <c r="AX5" s="1015"/>
      <c r="AY5" s="1015"/>
      <c r="AZ5" s="1015"/>
      <c r="BA5" s="1015"/>
      <c r="BB5" s="1015"/>
      <c r="BC5" s="1015"/>
      <c r="BD5" s="1015"/>
      <c r="BE5" s="1015"/>
      <c r="BF5" s="1015"/>
      <c r="BG5" s="1015"/>
      <c r="BH5" s="1015"/>
      <c r="BI5" s="1015"/>
      <c r="BJ5" s="1015"/>
      <c r="BK5" s="1015"/>
      <c r="BL5" s="1015"/>
      <c r="BM5" s="1015"/>
      <c r="BN5" s="1015"/>
      <c r="BO5" s="1015"/>
      <c r="BP5" s="1015"/>
      <c r="BQ5" s="1015"/>
      <c r="BR5" s="1015"/>
      <c r="BS5" s="1015"/>
      <c r="BT5" s="1015"/>
      <c r="BU5" s="1015"/>
      <c r="BV5" s="1015"/>
      <c r="BW5" s="1015"/>
      <c r="BX5" s="1015"/>
      <c r="BY5" s="1015"/>
      <c r="BZ5" s="1015"/>
      <c r="CA5" s="1015"/>
      <c r="CB5" s="1015"/>
      <c r="CC5" s="1015"/>
      <c r="CD5" s="1015"/>
      <c r="CE5" s="1015"/>
      <c r="CF5" s="1015"/>
      <c r="CG5" s="1015"/>
      <c r="CH5" s="1015"/>
      <c r="CI5" s="1015"/>
      <c r="CJ5" s="1015"/>
      <c r="CK5" s="1015"/>
      <c r="CL5" s="1015"/>
      <c r="CM5" s="1015"/>
      <c r="CN5" s="1015"/>
      <c r="CO5" s="1015"/>
      <c r="CP5" s="1015"/>
      <c r="CQ5" s="1015"/>
      <c r="CR5" s="1015"/>
      <c r="CS5" s="1015"/>
      <c r="CT5" s="1015"/>
      <c r="CU5" s="1015"/>
      <c r="CV5" s="1015"/>
      <c r="CW5" s="1015"/>
      <c r="CX5" s="1015"/>
      <c r="CY5" s="1015"/>
      <c r="CZ5" s="1015"/>
      <c r="DA5" s="1015"/>
      <c r="DB5" s="1015"/>
      <c r="DC5" s="1015"/>
      <c r="DD5" s="1015"/>
      <c r="DE5" s="1015"/>
      <c r="DF5" s="1015"/>
      <c r="DG5" s="1015"/>
      <c r="DH5" s="1015"/>
      <c r="DI5" s="1015"/>
      <c r="DJ5" s="1015"/>
      <c r="DK5" s="1015"/>
      <c r="DL5" s="1015"/>
      <c r="DM5" s="1015"/>
      <c r="DN5" s="1015"/>
      <c r="DO5" s="1015"/>
      <c r="DP5" s="1015"/>
      <c r="DQ5" s="1015"/>
      <c r="DR5" s="1015"/>
      <c r="DS5" s="1015"/>
      <c r="DT5" s="1015"/>
      <c r="DU5" s="1015"/>
      <c r="DV5" s="1015"/>
      <c r="DW5" s="1015"/>
      <c r="DX5" s="1015"/>
      <c r="DY5" s="1015"/>
      <c r="DZ5" s="1041"/>
    </row>
    <row r="6" spans="2:131" ht="21" customHeight="1">
      <c r="B6" s="1037"/>
      <c r="C6" s="2425" t="s">
        <v>517</v>
      </c>
      <c r="D6" s="2426"/>
      <c r="E6" s="2426"/>
      <c r="F6" s="2426"/>
      <c r="G6" s="2426"/>
      <c r="H6" s="2426"/>
      <c r="I6" s="2426"/>
      <c r="J6" s="2426"/>
      <c r="K6" s="2426"/>
      <c r="L6" s="2426"/>
      <c r="M6" s="2426"/>
      <c r="N6" s="2426"/>
      <c r="O6" s="2426"/>
      <c r="P6" s="2426"/>
      <c r="Q6" s="2426"/>
      <c r="R6" s="2426"/>
      <c r="S6" s="2426"/>
      <c r="T6" s="2426"/>
      <c r="U6" s="2426"/>
      <c r="V6" s="2426"/>
      <c r="W6" s="2426"/>
      <c r="X6" s="2426"/>
      <c r="Y6" s="2426"/>
      <c r="Z6" s="2426"/>
      <c r="AA6" s="2426"/>
      <c r="AB6" s="2426"/>
      <c r="AC6" s="2426"/>
      <c r="AD6" s="2426"/>
      <c r="AE6" s="2426"/>
      <c r="AF6" s="2426"/>
      <c r="AG6" s="2426"/>
      <c r="AH6" s="2426"/>
      <c r="AI6" s="2426"/>
      <c r="AJ6" s="2426"/>
      <c r="AK6" s="2426"/>
      <c r="AL6" s="2426"/>
      <c r="AM6" s="2426"/>
      <c r="AN6" s="2426"/>
      <c r="AO6" s="2426"/>
      <c r="AP6" s="2427"/>
      <c r="AQ6" s="2428" t="s">
        <v>518</v>
      </c>
      <c r="AR6" s="2429"/>
      <c r="AS6" s="2429"/>
      <c r="AT6" s="2429"/>
      <c r="AU6" s="2429"/>
      <c r="AV6" s="2429"/>
      <c r="AW6" s="2429"/>
      <c r="AX6" s="2429"/>
      <c r="AY6" s="2429"/>
      <c r="AZ6" s="2429"/>
      <c r="BA6" s="2429"/>
      <c r="BB6" s="2429"/>
      <c r="BC6" s="2429"/>
      <c r="BD6" s="2429"/>
      <c r="BE6" s="2429"/>
      <c r="BF6" s="2429"/>
      <c r="BG6" s="2429"/>
      <c r="BH6" s="2429"/>
      <c r="BI6" s="2429"/>
      <c r="BJ6" s="2429"/>
      <c r="BK6" s="2429"/>
      <c r="BL6" s="2429"/>
      <c r="BM6" s="2429"/>
      <c r="BN6" s="2429"/>
      <c r="BO6" s="2429"/>
      <c r="BP6" s="2429"/>
      <c r="BQ6" s="2429"/>
      <c r="BR6" s="2429"/>
      <c r="BS6" s="2429"/>
      <c r="BT6" s="2429"/>
      <c r="BU6" s="2429"/>
      <c r="BV6" s="2429"/>
      <c r="BW6" s="2429"/>
      <c r="BX6" s="2429"/>
      <c r="BY6" s="2429"/>
      <c r="BZ6" s="2429"/>
      <c r="CA6" s="2429"/>
      <c r="CB6" s="2429"/>
      <c r="CC6" s="2429"/>
      <c r="CD6" s="2429"/>
      <c r="CE6" s="2429"/>
      <c r="CF6" s="2429"/>
      <c r="CG6" s="2429"/>
      <c r="CH6" s="2429"/>
      <c r="CI6" s="2429"/>
      <c r="CJ6" s="2429"/>
      <c r="CK6" s="2429"/>
      <c r="CL6" s="2429"/>
      <c r="CM6" s="2429"/>
      <c r="CN6" s="2429"/>
      <c r="CO6" s="2429"/>
      <c r="CP6" s="2429"/>
      <c r="CQ6" s="2429"/>
      <c r="CR6" s="2429"/>
      <c r="CS6" s="2429"/>
      <c r="CT6" s="2429"/>
      <c r="CU6" s="2429"/>
      <c r="CV6" s="2429"/>
      <c r="CW6" s="2429"/>
      <c r="CX6" s="2429"/>
      <c r="CY6" s="2429"/>
      <c r="CZ6" s="2429"/>
      <c r="DA6" s="2429"/>
      <c r="DB6" s="2429"/>
      <c r="DC6" s="2429"/>
      <c r="DD6" s="2429"/>
      <c r="DE6" s="2429"/>
      <c r="DF6" s="2429"/>
      <c r="DG6" s="2429"/>
      <c r="DH6" s="2429"/>
      <c r="DI6" s="2429"/>
      <c r="DJ6" s="2429"/>
      <c r="DK6" s="2429"/>
      <c r="DL6" s="2429"/>
      <c r="DM6" s="2429"/>
      <c r="DN6" s="2429"/>
      <c r="DO6" s="2429"/>
      <c r="DP6" s="2429"/>
      <c r="DQ6" s="2429"/>
      <c r="DR6" s="2429"/>
      <c r="DS6" s="2429"/>
      <c r="DT6" s="2429"/>
      <c r="DU6" s="2429"/>
      <c r="DV6" s="2429"/>
      <c r="DW6" s="2429"/>
      <c r="DX6" s="2429"/>
      <c r="DY6" s="2430"/>
      <c r="DZ6" s="1041"/>
    </row>
    <row r="7" spans="2:131" ht="13.5" customHeight="1">
      <c r="B7" s="1037"/>
      <c r="C7" s="1020"/>
      <c r="D7" s="1020"/>
      <c r="E7" s="1020"/>
      <c r="F7" s="1020"/>
      <c r="G7" s="1020"/>
      <c r="H7" s="1020"/>
      <c r="I7" s="1020"/>
      <c r="J7" s="1020"/>
      <c r="K7" s="1020"/>
      <c r="L7" s="1020"/>
      <c r="M7" s="1020"/>
      <c r="N7" s="1020"/>
      <c r="O7" s="1020"/>
      <c r="P7" s="1020"/>
      <c r="Q7" s="1020"/>
      <c r="R7" s="1020"/>
      <c r="S7" s="1020"/>
      <c r="T7" s="1020"/>
      <c r="U7" s="1020"/>
      <c r="V7" s="1020"/>
      <c r="W7" s="1020"/>
      <c r="X7" s="1020"/>
      <c r="Y7" s="1020"/>
      <c r="Z7" s="1020"/>
      <c r="AA7" s="1020"/>
      <c r="AB7" s="1020"/>
      <c r="AC7" s="1020"/>
      <c r="AD7" s="1020"/>
      <c r="AE7" s="1020"/>
      <c r="AF7" s="1020"/>
      <c r="AG7" s="1020"/>
      <c r="AH7" s="1020"/>
      <c r="AI7" s="1020"/>
      <c r="AJ7" s="1020"/>
      <c r="AK7" s="1020"/>
      <c r="AL7" s="1020"/>
      <c r="AM7" s="1020"/>
      <c r="AN7" s="1020"/>
      <c r="AO7" s="1020"/>
      <c r="AP7" s="1020"/>
      <c r="AQ7" s="1020"/>
      <c r="AR7" s="1020"/>
      <c r="AS7" s="1020"/>
      <c r="AT7" s="1020"/>
      <c r="AU7" s="1020"/>
      <c r="AV7" s="1020"/>
      <c r="AW7" s="1020"/>
      <c r="AX7" s="1020"/>
      <c r="AY7" s="1020"/>
      <c r="AZ7" s="1020"/>
      <c r="BA7" s="1020"/>
      <c r="BB7" s="1020"/>
      <c r="BC7" s="1020"/>
      <c r="BD7" s="1020"/>
      <c r="BE7" s="1020"/>
      <c r="BF7" s="1020"/>
      <c r="BG7" s="1020"/>
      <c r="BH7" s="1020"/>
      <c r="BI7" s="1020"/>
      <c r="BJ7" s="1020"/>
      <c r="BK7" s="1020"/>
      <c r="BL7" s="1020"/>
      <c r="BM7" s="1020"/>
      <c r="BN7" s="1020"/>
      <c r="BO7" s="1020"/>
      <c r="BP7" s="1020"/>
      <c r="BQ7" s="1020"/>
      <c r="BR7" s="1020"/>
      <c r="BS7" s="1020"/>
      <c r="BT7" s="1020"/>
      <c r="BU7" s="1020"/>
      <c r="BV7" s="1020"/>
      <c r="BW7" s="1020"/>
      <c r="BX7" s="1020"/>
      <c r="BY7" s="1020"/>
      <c r="BZ7" s="1020"/>
      <c r="CA7" s="1020"/>
      <c r="CB7" s="1020"/>
      <c r="CC7" s="1020"/>
      <c r="CD7" s="1020"/>
      <c r="CE7" s="1020"/>
      <c r="CF7" s="1020"/>
      <c r="CG7" s="1020"/>
      <c r="CH7" s="1020"/>
      <c r="CI7" s="1020"/>
      <c r="CJ7" s="1020"/>
      <c r="CK7" s="1020"/>
      <c r="CL7" s="1020"/>
      <c r="CM7" s="1020"/>
      <c r="CN7" s="1020"/>
      <c r="CO7" s="1020"/>
      <c r="CP7" s="1020"/>
      <c r="CQ7" s="1020"/>
      <c r="CR7" s="1020"/>
      <c r="CS7" s="1020"/>
      <c r="CT7" s="1020"/>
      <c r="CU7" s="1020"/>
      <c r="CV7" s="1020"/>
      <c r="CW7" s="1020"/>
      <c r="CX7" s="1020"/>
      <c r="CY7" s="1020"/>
      <c r="CZ7" s="1020"/>
      <c r="DA7" s="1020"/>
      <c r="DB7" s="1020"/>
      <c r="DC7" s="1020"/>
      <c r="DD7" s="1020"/>
      <c r="DE7" s="1020"/>
      <c r="DF7" s="1020"/>
      <c r="DG7" s="1020"/>
      <c r="DH7" s="1020"/>
      <c r="DI7" s="1020"/>
      <c r="DJ7" s="1020"/>
      <c r="DK7" s="1020"/>
      <c r="DL7" s="1020"/>
      <c r="DM7" s="1020"/>
      <c r="DN7" s="1020"/>
      <c r="DO7" s="1020"/>
      <c r="DP7" s="1020"/>
      <c r="DQ7" s="1020"/>
      <c r="DR7" s="1020"/>
      <c r="DS7" s="1020"/>
      <c r="DT7" s="1020"/>
      <c r="DU7" s="1020"/>
      <c r="DV7" s="1020"/>
      <c r="DW7" s="1020"/>
      <c r="DX7" s="1020"/>
      <c r="DY7" s="1020"/>
      <c r="DZ7" s="1041"/>
    </row>
    <row r="8" spans="2:131" ht="23.25" customHeight="1">
      <c r="B8" s="1037"/>
      <c r="C8" s="2431" t="s">
        <v>329</v>
      </c>
      <c r="D8" s="2432"/>
      <c r="E8" s="2432"/>
      <c r="F8" s="2432"/>
      <c r="G8" s="2432"/>
      <c r="H8" s="2432"/>
      <c r="I8" s="2432"/>
      <c r="J8" s="2432"/>
      <c r="K8" s="2432"/>
      <c r="L8" s="2432"/>
      <c r="M8" s="2432"/>
      <c r="N8" s="2432"/>
      <c r="O8" s="2432"/>
      <c r="P8" s="2432"/>
      <c r="Q8" s="2432"/>
      <c r="R8" s="2432"/>
      <c r="S8" s="2432"/>
      <c r="T8" s="2432"/>
      <c r="U8" s="2432"/>
      <c r="V8" s="2432"/>
      <c r="W8" s="2432"/>
      <c r="X8" s="2432"/>
      <c r="Y8" s="2432"/>
      <c r="Z8" s="2432"/>
      <c r="AA8" s="2432"/>
      <c r="AB8" s="2486"/>
      <c r="AC8" s="2486"/>
      <c r="AD8" s="2486"/>
      <c r="AE8" s="2486"/>
      <c r="AF8" s="2486"/>
      <c r="AG8" s="2486"/>
      <c r="AH8" s="2486"/>
      <c r="AI8" s="2486"/>
      <c r="AJ8" s="2486"/>
      <c r="AK8" s="2486"/>
      <c r="AL8" s="2486"/>
      <c r="AM8" s="2486"/>
      <c r="AN8" s="2486"/>
      <c r="AO8" s="2486"/>
      <c r="AP8" s="2486"/>
      <c r="AQ8" s="2486"/>
      <c r="AR8" s="2486"/>
      <c r="AS8" s="2486"/>
      <c r="AT8" s="2486"/>
      <c r="AU8" s="2486"/>
      <c r="AV8" s="2486"/>
      <c r="AW8" s="2486"/>
      <c r="AX8" s="2486"/>
      <c r="AY8" s="2486"/>
      <c r="AZ8" s="2486"/>
      <c r="BA8" s="2486"/>
      <c r="BB8" s="2486"/>
      <c r="BC8" s="2486"/>
      <c r="BD8" s="2486"/>
      <c r="BE8" s="2486"/>
      <c r="BF8" s="2486"/>
      <c r="BG8" s="2486"/>
      <c r="BH8" s="2486"/>
      <c r="BI8" s="2486"/>
      <c r="BJ8" s="2486"/>
      <c r="BK8" s="2486"/>
      <c r="BL8" s="2486"/>
      <c r="BM8" s="2486"/>
      <c r="BN8" s="2486"/>
      <c r="BO8" s="2486"/>
      <c r="BP8" s="2486"/>
      <c r="BQ8" s="2486"/>
      <c r="BR8" s="2486"/>
      <c r="BS8" s="2486"/>
      <c r="BT8" s="2486"/>
      <c r="BU8" s="2486"/>
      <c r="BV8" s="2486"/>
      <c r="BW8" s="2486"/>
      <c r="BX8" s="2486"/>
      <c r="BY8" s="2486"/>
      <c r="BZ8" s="2486"/>
      <c r="CA8" s="2486"/>
      <c r="CB8" s="2486"/>
      <c r="CC8" s="2486"/>
      <c r="CD8" s="2486"/>
      <c r="CE8" s="2486"/>
      <c r="CF8" s="2486"/>
      <c r="CG8" s="2486"/>
      <c r="CH8" s="2486"/>
      <c r="CI8" s="2486"/>
      <c r="CJ8" s="2486"/>
      <c r="CK8" s="2486"/>
      <c r="CL8" s="2486"/>
      <c r="CM8" s="2486"/>
      <c r="CN8" s="2486"/>
      <c r="CO8" s="2486"/>
      <c r="CP8" s="2486"/>
      <c r="CQ8" s="2486"/>
      <c r="CR8" s="2486"/>
      <c r="CS8" s="2486"/>
      <c r="CT8" s="2486"/>
      <c r="CU8" s="2486"/>
      <c r="CV8" s="2486"/>
      <c r="CW8" s="2486"/>
      <c r="CX8" s="2486"/>
      <c r="CY8" s="2486"/>
      <c r="CZ8" s="2486"/>
      <c r="DA8" s="2486"/>
      <c r="DB8" s="2486"/>
      <c r="DC8" s="2486"/>
      <c r="DD8" s="2486"/>
      <c r="DE8" s="2486"/>
      <c r="DF8" s="2486"/>
      <c r="DG8" s="2486"/>
      <c r="DH8" s="2486"/>
      <c r="DI8" s="2486"/>
      <c r="DJ8" s="2486"/>
      <c r="DK8" s="2486"/>
      <c r="DL8" s="2486"/>
      <c r="DM8" s="2486"/>
      <c r="DN8" s="2486"/>
      <c r="DO8" s="2486"/>
      <c r="DP8" s="2486"/>
      <c r="DQ8" s="2486"/>
      <c r="DR8" s="2486"/>
      <c r="DS8" s="2486"/>
      <c r="DT8" s="2486"/>
      <c r="DU8" s="2486"/>
      <c r="DV8" s="2486"/>
      <c r="DW8" s="2486"/>
      <c r="DX8" s="2486"/>
      <c r="DY8" s="2486"/>
      <c r="DZ8" s="1041"/>
    </row>
    <row r="9" spans="2:131" ht="6" customHeight="1">
      <c r="B9" s="1037"/>
      <c r="C9" s="1015"/>
      <c r="D9" s="1015"/>
      <c r="E9" s="1015"/>
      <c r="F9" s="1015"/>
      <c r="G9" s="1015"/>
      <c r="H9" s="1015"/>
      <c r="I9" s="1015"/>
      <c r="J9" s="1015"/>
      <c r="K9" s="1015"/>
      <c r="L9" s="1015"/>
      <c r="M9" s="1015"/>
      <c r="N9" s="1015"/>
      <c r="O9" s="1015"/>
      <c r="P9" s="1015"/>
      <c r="Q9" s="1015"/>
      <c r="R9" s="1015"/>
      <c r="S9" s="1015"/>
      <c r="T9" s="1015"/>
      <c r="U9" s="1015"/>
      <c r="V9" s="1015"/>
      <c r="W9" s="1015"/>
      <c r="X9" s="1015"/>
      <c r="Y9" s="1015"/>
      <c r="Z9" s="1015"/>
      <c r="AA9" s="1015"/>
      <c r="AB9" s="1015"/>
      <c r="AC9" s="1015"/>
      <c r="AD9" s="1015"/>
      <c r="AE9" s="1015"/>
      <c r="AF9" s="1015"/>
      <c r="AG9" s="1015"/>
      <c r="AH9" s="1015"/>
      <c r="AI9" s="1015"/>
      <c r="AJ9" s="1015"/>
      <c r="AK9" s="1015"/>
      <c r="AL9" s="1015"/>
      <c r="AM9" s="1015"/>
      <c r="AN9" s="1015"/>
      <c r="AO9" s="1015"/>
      <c r="AP9" s="1015"/>
      <c r="AQ9" s="1015"/>
      <c r="AR9" s="1015"/>
      <c r="AS9" s="1015"/>
      <c r="AT9" s="1015"/>
      <c r="AU9" s="1015"/>
      <c r="AV9" s="1015"/>
      <c r="AW9" s="1015"/>
      <c r="AX9" s="1015"/>
      <c r="AY9" s="1015"/>
      <c r="AZ9" s="1015"/>
      <c r="BA9" s="1015"/>
      <c r="BB9" s="1015"/>
      <c r="BC9" s="1015"/>
      <c r="BD9" s="1015"/>
      <c r="BE9" s="1015"/>
      <c r="BF9" s="1015"/>
      <c r="BG9" s="1015"/>
      <c r="BH9" s="1015"/>
      <c r="BI9" s="1015"/>
      <c r="BJ9" s="1015"/>
      <c r="BK9" s="1015"/>
      <c r="BL9" s="1015"/>
      <c r="BM9" s="1015"/>
      <c r="BN9" s="1015"/>
      <c r="BO9" s="1015"/>
      <c r="BP9" s="1015"/>
      <c r="BQ9" s="1015"/>
      <c r="BR9" s="1015"/>
      <c r="BS9" s="1015"/>
      <c r="BT9" s="1015"/>
      <c r="BU9" s="1015"/>
      <c r="BV9" s="1015"/>
      <c r="BW9" s="1015"/>
      <c r="BX9" s="1015"/>
      <c r="BY9" s="1015"/>
      <c r="BZ9" s="1015"/>
      <c r="CA9" s="1015"/>
      <c r="CB9" s="1015"/>
      <c r="CC9" s="1015"/>
      <c r="CD9" s="1015"/>
      <c r="CE9" s="1015"/>
      <c r="CF9" s="1015"/>
      <c r="CG9" s="1015"/>
      <c r="CH9" s="1015"/>
      <c r="CI9" s="1015"/>
      <c r="CJ9" s="1015"/>
      <c r="CK9" s="1015"/>
      <c r="CL9" s="1015"/>
      <c r="CM9" s="1015"/>
      <c r="CN9" s="1015"/>
      <c r="CO9" s="1015"/>
      <c r="CP9" s="1015"/>
      <c r="CQ9" s="1015"/>
      <c r="CR9" s="1015"/>
      <c r="CS9" s="1015"/>
      <c r="CT9" s="1015"/>
      <c r="CU9" s="1015"/>
      <c r="CV9" s="1015"/>
      <c r="CW9" s="1015"/>
      <c r="CX9" s="1015"/>
      <c r="CY9" s="1015"/>
      <c r="CZ9" s="1015"/>
      <c r="DA9" s="1015"/>
      <c r="DB9" s="1015"/>
      <c r="DC9" s="1015"/>
      <c r="DD9" s="1015"/>
      <c r="DE9" s="1015"/>
      <c r="DF9" s="1015"/>
      <c r="DG9" s="1015"/>
      <c r="DH9" s="1015"/>
      <c r="DI9" s="1015"/>
      <c r="DJ9" s="1015"/>
      <c r="DK9" s="1015"/>
      <c r="DL9" s="1015"/>
      <c r="DM9" s="1015"/>
      <c r="DN9" s="1015"/>
      <c r="DO9" s="1015"/>
      <c r="DP9" s="1015"/>
      <c r="DQ9" s="1015"/>
      <c r="DR9" s="1015"/>
      <c r="DS9" s="1015"/>
      <c r="DT9" s="1015"/>
      <c r="DU9" s="1015"/>
      <c r="DV9" s="1015"/>
      <c r="DW9" s="1015"/>
      <c r="DX9" s="1015"/>
      <c r="DY9" s="1015"/>
      <c r="DZ9" s="1041"/>
    </row>
    <row r="10" spans="2:131" ht="21" customHeight="1">
      <c r="B10" s="1037"/>
      <c r="C10" s="1015"/>
      <c r="D10" s="1015"/>
      <c r="E10" s="1015"/>
      <c r="F10" s="1015"/>
      <c r="G10" s="1015"/>
      <c r="H10" s="1015"/>
      <c r="I10" s="1015"/>
      <c r="J10" s="1015"/>
      <c r="K10" s="1015"/>
      <c r="L10" s="1015"/>
      <c r="M10" s="1015"/>
      <c r="N10" s="1015"/>
      <c r="O10" s="1015"/>
      <c r="P10" s="1015"/>
      <c r="Q10" s="1015"/>
      <c r="R10" s="1015"/>
      <c r="S10" s="1015"/>
      <c r="T10" s="1015"/>
      <c r="U10" s="1015"/>
      <c r="V10" s="1015"/>
      <c r="W10" s="1015"/>
      <c r="X10" s="1015"/>
      <c r="Y10" s="1015"/>
      <c r="Z10" s="1015"/>
      <c r="AA10" s="1015"/>
      <c r="AB10" s="1015"/>
      <c r="AC10" s="1015"/>
      <c r="AD10" s="1015"/>
      <c r="AE10" s="1015"/>
      <c r="AF10" s="1015"/>
      <c r="AG10" s="1015"/>
      <c r="AH10" s="1015"/>
      <c r="AI10" s="1015"/>
      <c r="AJ10" s="1015"/>
      <c r="AK10" s="1015"/>
      <c r="AL10" s="1015"/>
      <c r="AM10" s="1015"/>
      <c r="AN10" s="1015"/>
      <c r="AO10" s="1015"/>
      <c r="AP10" s="1015"/>
      <c r="AQ10" s="1015"/>
      <c r="AR10" s="1015"/>
      <c r="AS10" s="1015"/>
      <c r="AT10" s="1015"/>
      <c r="AU10" s="1015"/>
      <c r="AV10" s="1015"/>
      <c r="AW10" s="1015"/>
      <c r="AX10" s="1015"/>
      <c r="AY10" s="1015"/>
      <c r="AZ10" s="1015"/>
      <c r="BA10" s="1015"/>
      <c r="BB10" s="1015"/>
      <c r="BC10" s="1015"/>
      <c r="BD10" s="1015"/>
      <c r="BE10" s="1015"/>
      <c r="BF10" s="1015"/>
      <c r="BG10" s="1015"/>
      <c r="BH10" s="1015"/>
      <c r="BI10" s="1015"/>
      <c r="BJ10" s="1015"/>
      <c r="BK10" s="1015"/>
      <c r="BL10" s="1015"/>
      <c r="BM10" s="1015"/>
      <c r="BN10" s="1015"/>
      <c r="BO10" s="1015"/>
      <c r="BP10" s="1015"/>
      <c r="BQ10" s="1015"/>
      <c r="BR10" s="1015"/>
      <c r="BS10" s="1015"/>
      <c r="BT10" s="1015"/>
      <c r="BU10" s="1015"/>
      <c r="BV10" s="1015"/>
      <c r="BW10" s="1015"/>
      <c r="BX10" s="1015"/>
      <c r="BY10" s="1015"/>
      <c r="BZ10" s="1015"/>
      <c r="CA10" s="1015"/>
      <c r="CB10" s="1015"/>
      <c r="CC10" s="1015"/>
      <c r="CD10" s="1015"/>
      <c r="CE10" s="1015"/>
      <c r="CF10" s="1015"/>
      <c r="CG10" s="1015"/>
      <c r="CH10" s="1015"/>
      <c r="CI10" s="1015"/>
      <c r="CJ10" s="1015"/>
      <c r="CK10" s="1015"/>
      <c r="CL10" s="1015"/>
      <c r="CM10" s="1015"/>
      <c r="CN10" s="1015"/>
      <c r="CO10" s="1015"/>
      <c r="CP10" s="1015"/>
      <c r="CQ10" s="1015"/>
      <c r="CR10" s="1015"/>
      <c r="CS10" s="1015"/>
      <c r="CT10" s="1015"/>
      <c r="CU10" s="1015"/>
      <c r="CV10" s="1015"/>
      <c r="CW10" s="1015"/>
      <c r="CX10" s="1015"/>
      <c r="CY10" s="1015"/>
      <c r="CZ10" s="1015"/>
      <c r="DA10" s="1015"/>
      <c r="DB10" s="1015"/>
      <c r="DC10" s="1015"/>
      <c r="DD10" s="1015"/>
      <c r="DE10" s="1015"/>
      <c r="DF10" s="1015"/>
      <c r="DG10" s="1015"/>
      <c r="DH10" s="1015"/>
      <c r="DI10" s="1015"/>
      <c r="DJ10" s="1015"/>
      <c r="DK10" s="1015"/>
      <c r="DL10" s="1015"/>
      <c r="DM10" s="1015"/>
      <c r="DN10" s="1015"/>
      <c r="DO10" s="1015"/>
      <c r="DP10" s="1015"/>
      <c r="DQ10" s="1015"/>
      <c r="DR10" s="1015"/>
      <c r="DS10" s="1015"/>
      <c r="DT10" s="1015"/>
      <c r="DU10" s="1015"/>
      <c r="DV10" s="1015"/>
      <c r="DW10" s="1015"/>
      <c r="DX10" s="1015"/>
      <c r="DY10" s="1015"/>
      <c r="DZ10" s="1041"/>
    </row>
    <row r="11" spans="2:131" s="1030" customFormat="1" ht="26.25" customHeight="1">
      <c r="B11" s="1042"/>
      <c r="C11" s="1026" t="s">
        <v>855</v>
      </c>
      <c r="D11" s="1026"/>
      <c r="E11" s="1026"/>
      <c r="F11" s="1026"/>
      <c r="G11" s="1026"/>
      <c r="H11" s="1026"/>
      <c r="I11" s="1026"/>
      <c r="J11" s="1026"/>
      <c r="K11" s="1026"/>
      <c r="L11" s="1026"/>
      <c r="M11" s="1026"/>
      <c r="N11" s="1026"/>
      <c r="O11" s="1026"/>
      <c r="P11" s="1026"/>
      <c r="Q11" s="1026"/>
      <c r="R11" s="1027"/>
      <c r="S11" s="1027"/>
      <c r="T11" s="1027"/>
      <c r="U11" s="1027"/>
      <c r="V11" s="1027"/>
      <c r="W11" s="1027"/>
      <c r="X11" s="1027"/>
      <c r="Y11" s="1027"/>
      <c r="Z11" s="1027"/>
      <c r="AA11" s="1027"/>
      <c r="AB11" s="1027"/>
      <c r="AC11" s="1027"/>
      <c r="AD11" s="1027"/>
      <c r="AE11" s="1027"/>
      <c r="AF11" s="1027"/>
      <c r="AG11" s="1027"/>
      <c r="AH11" s="1027"/>
      <c r="AI11" s="1027"/>
      <c r="AJ11" s="1027"/>
      <c r="AK11" s="1027"/>
      <c r="AL11" s="1027"/>
      <c r="AM11" s="1027"/>
      <c r="AN11" s="1027"/>
      <c r="AO11" s="1027"/>
      <c r="AP11" s="1027"/>
      <c r="AQ11" s="1027"/>
      <c r="AR11" s="1027"/>
      <c r="AS11" s="1027"/>
      <c r="AT11" s="1027"/>
      <c r="AU11" s="1027"/>
      <c r="AV11" s="1027"/>
      <c r="AW11" s="1027"/>
      <c r="AX11" s="1027"/>
      <c r="AY11" s="1027"/>
      <c r="AZ11" s="1027"/>
      <c r="BA11" s="1027"/>
      <c r="BB11" s="1027"/>
      <c r="BC11" s="1027"/>
      <c r="BD11" s="1027"/>
      <c r="BE11" s="1027"/>
      <c r="BF11" s="1027"/>
      <c r="BG11" s="1027"/>
      <c r="BH11" s="1027"/>
      <c r="BI11" s="1027"/>
      <c r="BJ11" s="1027"/>
      <c r="BK11" s="1027"/>
      <c r="BL11" s="1027"/>
      <c r="BM11" s="1027"/>
      <c r="BN11" s="1027"/>
      <c r="BO11" s="1027"/>
      <c r="BP11" s="1027"/>
      <c r="BQ11" s="1027"/>
      <c r="BR11" s="1027"/>
      <c r="BS11" s="1027"/>
      <c r="BT11" s="1027"/>
      <c r="BU11" s="1027"/>
      <c r="BV11" s="1027"/>
      <c r="BW11" s="1027"/>
      <c r="BX11" s="1027"/>
      <c r="BY11" s="1027"/>
      <c r="BZ11" s="1027"/>
      <c r="CA11" s="1027"/>
      <c r="CB11" s="1027"/>
      <c r="CC11" s="1027"/>
      <c r="CD11" s="1027"/>
      <c r="CE11" s="1027"/>
      <c r="CF11" s="1027"/>
      <c r="CG11" s="1027"/>
      <c r="CH11" s="1027"/>
      <c r="CI11" s="1027"/>
      <c r="CJ11" s="1027"/>
      <c r="CK11" s="1027"/>
      <c r="CL11" s="1027"/>
      <c r="CM11" s="1027"/>
      <c r="CN11" s="1027"/>
      <c r="CO11" s="1027"/>
      <c r="CP11" s="1027"/>
      <c r="CQ11" s="1027"/>
      <c r="CR11" s="1027"/>
      <c r="CS11" s="1027"/>
      <c r="CT11" s="1027"/>
      <c r="CU11" s="1027"/>
      <c r="CV11" s="1027"/>
      <c r="CW11" s="1027"/>
      <c r="CX11" s="1027"/>
      <c r="CY11" s="1027"/>
      <c r="CZ11" s="1027"/>
      <c r="DA11" s="1027"/>
      <c r="DB11" s="1027"/>
      <c r="DC11" s="1027"/>
      <c r="DD11" s="1027"/>
      <c r="DE11" s="1027"/>
      <c r="DF11" s="1027"/>
      <c r="DG11" s="1027"/>
      <c r="DH11" s="1027"/>
      <c r="DI11" s="1027"/>
      <c r="DJ11" s="1027"/>
      <c r="DK11" s="1027"/>
      <c r="DL11" s="1027"/>
      <c r="DM11" s="1027"/>
      <c r="DN11" s="1027"/>
      <c r="DO11" s="1027"/>
      <c r="DP11" s="1027"/>
      <c r="DQ11" s="1027"/>
      <c r="DR11" s="1027"/>
      <c r="DS11" s="1027"/>
      <c r="DT11" s="1027"/>
      <c r="DU11" s="1027"/>
      <c r="DV11" s="1027"/>
      <c r="DW11" s="1027"/>
      <c r="DX11" s="1027"/>
      <c r="DY11" s="1027"/>
      <c r="DZ11" s="1044"/>
    </row>
    <row r="12" spans="2:131" ht="14.45" customHeight="1">
      <c r="B12" s="1037"/>
      <c r="C12" s="1015"/>
      <c r="D12" s="1015"/>
      <c r="E12" s="1015"/>
      <c r="F12" s="1015"/>
      <c r="G12" s="1015"/>
      <c r="H12" s="1015"/>
      <c r="I12" s="1015"/>
      <c r="J12" s="1015"/>
      <c r="K12" s="1015"/>
      <c r="L12" s="1015"/>
      <c r="M12" s="1015"/>
      <c r="N12" s="1015"/>
      <c r="O12" s="1015"/>
      <c r="P12" s="1015"/>
      <c r="Q12" s="1015"/>
      <c r="R12" s="1015"/>
      <c r="S12" s="1015"/>
      <c r="T12" s="1015"/>
      <c r="U12" s="1015"/>
      <c r="V12" s="1015"/>
      <c r="W12" s="1015"/>
      <c r="X12" s="1015"/>
      <c r="Y12" s="1015"/>
      <c r="Z12" s="1015"/>
      <c r="AA12" s="1015"/>
      <c r="AB12" s="1015"/>
      <c r="AC12" s="1015"/>
      <c r="AD12" s="1015"/>
      <c r="AE12" s="1015"/>
      <c r="AF12" s="1015"/>
      <c r="AG12" s="1015"/>
      <c r="AH12" s="1015"/>
      <c r="AI12" s="1015"/>
      <c r="AJ12" s="1015"/>
      <c r="AK12" s="1015"/>
      <c r="AL12" s="1015"/>
      <c r="AM12" s="1015"/>
      <c r="AN12" s="1015"/>
      <c r="AO12" s="1015"/>
      <c r="AP12" s="1015"/>
      <c r="AQ12" s="1015"/>
      <c r="AR12" s="1015"/>
      <c r="AS12" s="1015"/>
      <c r="AT12" s="1015"/>
      <c r="AU12" s="1015"/>
      <c r="AV12" s="1015"/>
      <c r="AW12" s="1015"/>
      <c r="AX12" s="1015"/>
      <c r="AY12" s="1015"/>
      <c r="AZ12" s="1015"/>
      <c r="BA12" s="1015"/>
      <c r="BB12" s="1015"/>
      <c r="BC12" s="1015"/>
      <c r="BD12" s="1015"/>
      <c r="BE12" s="1015"/>
      <c r="BF12" s="1015"/>
      <c r="BG12" s="1015"/>
      <c r="BH12" s="1015"/>
      <c r="BI12" s="1015"/>
      <c r="BJ12" s="1015"/>
      <c r="BK12" s="1015"/>
      <c r="BL12" s="1015"/>
      <c r="BM12" s="1015"/>
      <c r="BN12" s="1015"/>
      <c r="BO12" s="1015"/>
      <c r="BP12" s="1015"/>
      <c r="BQ12" s="1015"/>
      <c r="BR12" s="1015"/>
      <c r="BS12" s="1015"/>
      <c r="BT12" s="1015"/>
      <c r="BU12" s="1015"/>
      <c r="BV12" s="1015"/>
      <c r="BW12" s="1015"/>
      <c r="BX12" s="1015"/>
      <c r="BY12" s="1015"/>
      <c r="BZ12" s="1015"/>
      <c r="CA12" s="1015"/>
      <c r="CB12" s="1015"/>
      <c r="CC12" s="1015"/>
      <c r="CD12" s="1015"/>
      <c r="CE12" s="1015"/>
      <c r="CF12" s="1015"/>
      <c r="CG12" s="1015"/>
      <c r="CH12" s="1015"/>
      <c r="CI12" s="1015"/>
      <c r="CJ12" s="1015"/>
      <c r="CK12" s="1015"/>
      <c r="CL12" s="1015"/>
      <c r="CM12" s="1015"/>
      <c r="CN12" s="1015"/>
      <c r="CO12" s="1015"/>
      <c r="CP12" s="1015"/>
      <c r="CQ12" s="1015"/>
      <c r="CR12" s="1015"/>
      <c r="CS12" s="1015"/>
      <c r="CT12" s="1015"/>
      <c r="CU12" s="1015"/>
      <c r="CV12" s="1015"/>
      <c r="CW12" s="1015"/>
      <c r="CX12" s="1015"/>
      <c r="CY12" s="1015"/>
      <c r="CZ12" s="1015"/>
      <c r="DA12" s="1015"/>
      <c r="DB12" s="1015"/>
      <c r="DC12" s="1015"/>
      <c r="DD12" s="1015"/>
      <c r="DE12" s="1015"/>
      <c r="DF12" s="1015"/>
      <c r="DG12" s="1015"/>
      <c r="DH12" s="1015"/>
      <c r="DI12" s="1015"/>
      <c r="DJ12" s="1015"/>
      <c r="DK12" s="1015"/>
      <c r="DL12" s="1015"/>
      <c r="DM12" s="1015"/>
      <c r="DN12" s="1015"/>
      <c r="DO12" s="1015"/>
      <c r="DP12" s="1015"/>
      <c r="DQ12" s="1015"/>
      <c r="DR12" s="1015"/>
      <c r="DS12" s="1015"/>
      <c r="DT12" s="1015"/>
      <c r="DU12" s="1015"/>
      <c r="DV12" s="1015"/>
      <c r="DW12" s="1015"/>
      <c r="DX12" s="1015"/>
      <c r="DY12" s="1015"/>
      <c r="DZ12" s="1041"/>
      <c r="EA12" s="1031"/>
    </row>
    <row r="13" spans="2:131" s="1190" customFormat="1" ht="15.6" customHeight="1">
      <c r="B13" s="1191"/>
      <c r="C13" s="1231" t="s">
        <v>886</v>
      </c>
      <c r="D13" s="1231"/>
      <c r="E13" s="1231"/>
      <c r="F13" s="1231"/>
      <c r="G13" s="1231"/>
      <c r="H13" s="1231"/>
      <c r="I13" s="1231"/>
      <c r="J13" s="1231"/>
      <c r="K13" s="1231"/>
      <c r="L13" s="1231"/>
      <c r="M13" s="1231"/>
      <c r="N13" s="1231"/>
      <c r="O13" s="1231"/>
      <c r="P13" s="1231"/>
      <c r="Q13" s="1231"/>
      <c r="R13" s="1231"/>
      <c r="S13" s="1231"/>
      <c r="T13" s="1231"/>
      <c r="U13" s="1231"/>
      <c r="V13" s="1231"/>
      <c r="W13" s="1231"/>
      <c r="X13" s="1231"/>
      <c r="Y13" s="1231"/>
      <c r="Z13" s="1231"/>
      <c r="AA13" s="1231"/>
      <c r="AB13" s="1231"/>
      <c r="AC13" s="1231"/>
      <c r="AD13" s="1231"/>
      <c r="AE13" s="1231"/>
      <c r="AF13" s="1231"/>
      <c r="AG13" s="1231"/>
      <c r="AH13" s="1231"/>
      <c r="AI13" s="1231"/>
      <c r="AJ13" s="1231"/>
      <c r="AK13" s="1231"/>
      <c r="AL13" s="1231"/>
      <c r="AM13" s="1231"/>
      <c r="AN13" s="1231"/>
      <c r="AO13" s="1231"/>
      <c r="AP13" s="1231"/>
      <c r="AQ13" s="1231"/>
      <c r="AR13" s="1231"/>
      <c r="AS13" s="1231"/>
      <c r="AT13" s="1231"/>
      <c r="AU13" s="1231"/>
      <c r="AV13" s="1231"/>
      <c r="AW13" s="1231"/>
      <c r="AX13" s="1231"/>
      <c r="AY13" s="1231"/>
      <c r="AZ13" s="1231"/>
      <c r="BA13" s="1231"/>
      <c r="BB13" s="1231"/>
      <c r="BC13" s="1231"/>
      <c r="BD13" s="1231"/>
      <c r="BE13" s="1231"/>
      <c r="BF13" s="1231"/>
      <c r="BG13" s="1231"/>
      <c r="BH13" s="1231"/>
      <c r="BI13" s="1231"/>
      <c r="BJ13" s="1231"/>
      <c r="BK13" s="1231"/>
      <c r="BL13" s="1231"/>
      <c r="BM13" s="1231"/>
      <c r="BN13" s="1231"/>
      <c r="BO13" s="1231"/>
      <c r="BP13" s="1231"/>
      <c r="BQ13" s="1231"/>
      <c r="BR13" s="1231"/>
      <c r="BS13" s="1231"/>
      <c r="BT13" s="1231"/>
      <c r="BU13" s="1231"/>
      <c r="BV13" s="1231"/>
      <c r="BW13" s="1231"/>
      <c r="BX13" s="1231"/>
      <c r="BY13" s="1231"/>
      <c r="BZ13" s="1231"/>
      <c r="CA13" s="1231"/>
      <c r="CB13" s="1231"/>
      <c r="CC13" s="1231"/>
      <c r="CD13" s="1231"/>
      <c r="CE13" s="1231"/>
      <c r="CF13" s="1231"/>
      <c r="CG13" s="1231"/>
      <c r="CH13" s="1231"/>
      <c r="CI13" s="1231"/>
      <c r="CJ13" s="1231"/>
      <c r="CK13" s="1231"/>
      <c r="CL13" s="1231"/>
      <c r="CM13" s="1231"/>
      <c r="CN13" s="1231"/>
      <c r="CO13" s="1231"/>
      <c r="CP13" s="1231"/>
      <c r="CQ13" s="1231"/>
      <c r="CR13" s="1231"/>
      <c r="CS13" s="1231"/>
      <c r="CT13" s="1231"/>
      <c r="CU13" s="1231"/>
      <c r="CV13" s="1231"/>
      <c r="CW13" s="1231"/>
      <c r="CX13" s="1231"/>
      <c r="CY13" s="1231"/>
      <c r="CZ13" s="1231"/>
      <c r="DA13" s="1231"/>
      <c r="DB13" s="1231"/>
      <c r="DC13" s="1231"/>
      <c r="DD13" s="1231"/>
      <c r="DE13" s="1231"/>
      <c r="DF13" s="1231"/>
      <c r="DG13" s="1231"/>
      <c r="DH13" s="1231"/>
      <c r="DI13" s="1231"/>
      <c r="DJ13" s="1231"/>
      <c r="DK13" s="1231"/>
      <c r="DL13" s="1231"/>
      <c r="DM13" s="1231"/>
      <c r="DN13" s="1231"/>
      <c r="DO13" s="1231"/>
      <c r="DP13" s="1231"/>
      <c r="DQ13" s="1231"/>
      <c r="DR13" s="1231"/>
      <c r="DS13" s="1231"/>
      <c r="DT13" s="1231"/>
      <c r="DU13" s="1231"/>
      <c r="DV13" s="1231"/>
      <c r="DW13" s="1231"/>
      <c r="DX13" s="1231"/>
      <c r="DY13" s="1231"/>
      <c r="DZ13" s="1195"/>
    </row>
    <row r="14" spans="2:131" s="1190" customFormat="1" ht="15">
      <c r="B14" s="1156"/>
      <c r="C14" s="1157"/>
      <c r="D14" s="1157"/>
      <c r="E14" s="1157"/>
      <c r="F14" s="1157"/>
      <c r="G14" s="1157"/>
      <c r="H14" s="1157"/>
      <c r="I14" s="1157"/>
      <c r="J14" s="1157"/>
      <c r="K14" s="1157"/>
      <c r="L14" s="1157"/>
      <c r="M14" s="1157"/>
      <c r="N14" s="1157"/>
      <c r="O14" s="1157"/>
      <c r="P14" s="1157"/>
      <c r="Q14" s="1157"/>
      <c r="R14" s="1157"/>
      <c r="S14" s="1157"/>
      <c r="T14" s="1157"/>
      <c r="U14" s="1157"/>
      <c r="V14" s="1157"/>
      <c r="W14" s="1157"/>
      <c r="X14" s="1157"/>
      <c r="Y14" s="1157"/>
      <c r="Z14" s="1157"/>
      <c r="AA14" s="1157"/>
      <c r="AB14" s="1157"/>
      <c r="AC14" s="1157"/>
      <c r="AD14" s="1157"/>
      <c r="AE14" s="1157"/>
      <c r="AF14" s="1157"/>
      <c r="AG14" s="1157"/>
      <c r="AH14" s="1157"/>
      <c r="AI14" s="1157"/>
      <c r="AJ14" s="1157"/>
      <c r="AK14" s="1157"/>
      <c r="AL14" s="1157"/>
      <c r="AM14" s="1157"/>
      <c r="AN14" s="1157"/>
      <c r="AO14" s="1157"/>
      <c r="AP14" s="1157"/>
      <c r="AQ14" s="1157"/>
      <c r="AR14" s="1157"/>
      <c r="AS14" s="1157"/>
      <c r="AT14" s="1157"/>
      <c r="AU14" s="1157"/>
      <c r="AV14" s="1157"/>
      <c r="AW14" s="1157"/>
      <c r="AX14" s="1157"/>
      <c r="AY14" s="1157"/>
      <c r="AZ14" s="1157"/>
      <c r="BA14" s="1157"/>
      <c r="BB14" s="1157"/>
      <c r="BC14" s="1157"/>
      <c r="BD14" s="1157"/>
      <c r="BE14" s="1157"/>
      <c r="BF14" s="1157"/>
      <c r="BG14" s="1157"/>
      <c r="BH14" s="1157"/>
      <c r="BI14" s="1157"/>
      <c r="BJ14" s="1157"/>
      <c r="BK14" s="1157"/>
      <c r="BL14" s="1157"/>
      <c r="BM14" s="1157"/>
      <c r="BN14" s="1157"/>
      <c r="BO14" s="1157"/>
      <c r="BP14" s="1157"/>
      <c r="BQ14" s="1157"/>
      <c r="BR14" s="1157"/>
      <c r="BS14" s="1157"/>
      <c r="BT14" s="1157"/>
      <c r="BU14" s="1157"/>
      <c r="BV14" s="1157"/>
      <c r="BW14" s="1157"/>
      <c r="BX14" s="1157"/>
      <c r="BY14" s="1157"/>
      <c r="BZ14" s="1157"/>
      <c r="CA14" s="1157"/>
      <c r="CB14" s="1157"/>
      <c r="CC14" s="1157"/>
      <c r="CD14" s="1157"/>
      <c r="CE14" s="1157"/>
      <c r="CF14" s="1157"/>
      <c r="CG14" s="1157"/>
      <c r="CH14" s="1157"/>
      <c r="CI14" s="1157"/>
      <c r="CJ14" s="1157"/>
      <c r="CK14" s="1157"/>
      <c r="CL14" s="1157"/>
      <c r="CM14" s="1157"/>
      <c r="CN14" s="1157"/>
      <c r="CO14" s="1157"/>
      <c r="CP14" s="1157"/>
      <c r="CQ14" s="1157"/>
      <c r="CR14" s="1157"/>
      <c r="CS14" s="1157"/>
      <c r="CT14" s="1157"/>
      <c r="CU14" s="1157"/>
      <c r="CV14" s="1157"/>
      <c r="CW14" s="1157"/>
      <c r="CX14" s="1157"/>
      <c r="CY14" s="1157"/>
      <c r="CZ14" s="1157"/>
      <c r="DA14" s="1157"/>
      <c r="DB14" s="1157"/>
      <c r="DC14" s="1157"/>
      <c r="DD14" s="1157"/>
      <c r="DE14" s="1157"/>
      <c r="DF14" s="1157"/>
      <c r="DG14" s="1157"/>
      <c r="DH14" s="1157"/>
      <c r="DI14" s="1157"/>
      <c r="DJ14" s="1157"/>
      <c r="DK14" s="1157"/>
      <c r="DL14" s="1157"/>
      <c r="DM14" s="1157"/>
      <c r="DN14" s="1157"/>
      <c r="DO14" s="1157"/>
      <c r="DP14" s="1157"/>
      <c r="DQ14" s="1157"/>
      <c r="DR14" s="1157"/>
      <c r="DS14" s="1157"/>
      <c r="DT14" s="1157"/>
      <c r="DU14" s="1157"/>
      <c r="DV14" s="1157"/>
      <c r="DW14" s="1157"/>
      <c r="DX14" s="1157"/>
      <c r="DY14" s="1157"/>
      <c r="DZ14" s="1158"/>
    </row>
    <row r="15" spans="2:131" s="1190" customFormat="1" ht="18" customHeight="1">
      <c r="B15" s="1191"/>
      <c r="C15" s="1232" t="s">
        <v>64</v>
      </c>
      <c r="D15" s="1233"/>
      <c r="E15" s="1233"/>
      <c r="F15" s="1233"/>
      <c r="G15" s="1233"/>
      <c r="H15" s="1233"/>
      <c r="I15" s="1233"/>
      <c r="J15" s="1233"/>
      <c r="K15" s="1233"/>
      <c r="L15" s="1233"/>
      <c r="M15" s="1233"/>
      <c r="N15" s="1233"/>
      <c r="O15" s="1233"/>
      <c r="P15" s="1233"/>
      <c r="Q15" s="1233"/>
      <c r="R15" s="1233"/>
      <c r="S15" s="1233"/>
      <c r="T15" s="1233"/>
      <c r="U15" s="1233"/>
      <c r="V15" s="1233"/>
      <c r="W15" s="1233"/>
      <c r="X15" s="1233"/>
      <c r="Y15" s="1233"/>
      <c r="Z15" s="1233"/>
      <c r="AA15" s="1233"/>
      <c r="AB15" s="1233"/>
      <c r="AC15" s="1233"/>
      <c r="AD15" s="1233"/>
      <c r="AE15" s="1233"/>
      <c r="AF15" s="1233"/>
      <c r="AG15" s="1233"/>
      <c r="AH15" s="1233"/>
      <c r="AI15" s="1233"/>
      <c r="AJ15" s="1233"/>
      <c r="AK15" s="1233"/>
      <c r="AL15" s="1233"/>
      <c r="AM15" s="1233"/>
      <c r="AN15" s="1233"/>
      <c r="AO15" s="1233"/>
      <c r="AP15" s="1233"/>
      <c r="AQ15" s="1233"/>
      <c r="AR15" s="1233"/>
      <c r="AS15" s="1233"/>
      <c r="AT15" s="1234"/>
      <c r="AU15" s="1198"/>
      <c r="AV15" s="1232" t="s">
        <v>60</v>
      </c>
      <c r="AW15" s="1233"/>
      <c r="AX15" s="1233"/>
      <c r="AY15" s="1233"/>
      <c r="AZ15" s="1235"/>
      <c r="BA15" s="1233"/>
      <c r="BB15" s="1233"/>
      <c r="BC15" s="1233"/>
      <c r="BD15" s="1233"/>
      <c r="BE15" s="1233"/>
      <c r="BF15" s="1233"/>
      <c r="BG15" s="1233"/>
      <c r="BH15" s="1233"/>
      <c r="BI15" s="1233"/>
      <c r="BJ15" s="1233"/>
      <c r="BK15" s="1233"/>
      <c r="BL15" s="1233"/>
      <c r="BM15" s="1233"/>
      <c r="BN15" s="1233"/>
      <c r="BO15" s="1233"/>
      <c r="BP15" s="1233"/>
      <c r="BQ15" s="1233"/>
      <c r="BR15" s="1233"/>
      <c r="BS15" s="1233"/>
      <c r="BT15" s="1233"/>
      <c r="BU15" s="1233"/>
      <c r="BV15" s="1233"/>
      <c r="BW15" s="1233"/>
      <c r="BX15" s="1233"/>
      <c r="BY15" s="1233"/>
      <c r="BZ15" s="1233"/>
      <c r="CA15" s="1233"/>
      <c r="CB15" s="1233"/>
      <c r="CC15" s="1233"/>
      <c r="CD15" s="1233"/>
      <c r="CE15" s="1233"/>
      <c r="CF15" s="1233"/>
      <c r="CG15" s="1233"/>
      <c r="CH15" s="1233"/>
      <c r="CI15" s="1233"/>
      <c r="CJ15" s="1233"/>
      <c r="CK15" s="1233"/>
      <c r="CL15" s="1233"/>
      <c r="CM15" s="1233"/>
      <c r="CN15" s="1233"/>
      <c r="CO15" s="1233"/>
      <c r="CP15" s="1233"/>
      <c r="CQ15" s="1233"/>
      <c r="CR15" s="1233"/>
      <c r="CS15" s="1233"/>
      <c r="CT15" s="1233"/>
      <c r="CU15" s="1233"/>
      <c r="CV15" s="1233"/>
      <c r="CW15" s="1233"/>
      <c r="CX15" s="1233"/>
      <c r="CY15" s="1233"/>
      <c r="CZ15" s="1233"/>
      <c r="DA15" s="1233"/>
      <c r="DB15" s="1233"/>
      <c r="DC15" s="1233"/>
      <c r="DD15" s="1233"/>
      <c r="DE15" s="1233"/>
      <c r="DF15" s="1233"/>
      <c r="DG15" s="1233"/>
      <c r="DH15" s="1233"/>
      <c r="DI15" s="1233"/>
      <c r="DJ15" s="1233"/>
      <c r="DK15" s="1233"/>
      <c r="DL15" s="1233"/>
      <c r="DM15" s="1233"/>
      <c r="DN15" s="1233"/>
      <c r="DO15" s="1233"/>
      <c r="DP15" s="1233"/>
      <c r="DQ15" s="1233"/>
      <c r="DR15" s="1233"/>
      <c r="DS15" s="1233"/>
      <c r="DT15" s="1233"/>
      <c r="DU15" s="1233"/>
      <c r="DV15" s="1233"/>
      <c r="DW15" s="1233"/>
      <c r="DX15" s="1233"/>
      <c r="DY15" s="1233"/>
      <c r="DZ15" s="1236"/>
    </row>
    <row r="16" spans="2:131" s="1190" customFormat="1" ht="30.75" customHeight="1">
      <c r="B16" s="1156"/>
      <c r="C16" s="1237"/>
      <c r="D16" s="1157"/>
      <c r="E16" s="1157"/>
      <c r="F16" s="1157"/>
      <c r="G16" s="1157"/>
      <c r="H16" s="1157"/>
      <c r="I16" s="1157"/>
      <c r="J16" s="1157"/>
      <c r="K16" s="1157"/>
      <c r="L16" s="1157"/>
      <c r="M16" s="1157"/>
      <c r="N16" s="1157"/>
      <c r="O16" s="1157"/>
      <c r="P16" s="1157"/>
      <c r="Q16" s="1157"/>
      <c r="R16" s="1157"/>
      <c r="S16" s="1157"/>
      <c r="T16" s="1157"/>
      <c r="U16" s="1157"/>
      <c r="V16" s="1157"/>
      <c r="W16" s="1157"/>
      <c r="X16" s="1157"/>
      <c r="Y16" s="1157"/>
      <c r="Z16" s="1157"/>
      <c r="AA16" s="1157"/>
      <c r="AB16" s="1157"/>
      <c r="AC16" s="1157"/>
      <c r="AD16" s="1157"/>
      <c r="AE16" s="1157"/>
      <c r="AF16" s="1157"/>
      <c r="AG16" s="1157"/>
      <c r="AH16" s="1157"/>
      <c r="AI16" s="1157"/>
      <c r="AJ16" s="1157"/>
      <c r="AK16" s="1157"/>
      <c r="AL16" s="1157"/>
      <c r="AM16" s="1157"/>
      <c r="AN16" s="1157"/>
      <c r="AO16" s="1157"/>
      <c r="AP16" s="1157"/>
      <c r="AQ16" s="1157"/>
      <c r="AR16" s="1157"/>
      <c r="AS16" s="1157"/>
      <c r="AT16" s="1238"/>
      <c r="AU16" s="1157"/>
      <c r="AV16" s="1237"/>
      <c r="AW16" s="1157"/>
      <c r="AX16" s="1157"/>
      <c r="AY16" s="1157"/>
      <c r="AZ16" s="1157"/>
      <c r="BA16" s="1157"/>
      <c r="BB16" s="1157"/>
      <c r="BC16" s="1157"/>
      <c r="BD16" s="1157"/>
      <c r="BE16" s="1157"/>
      <c r="BF16" s="1157"/>
      <c r="BG16" s="1157"/>
      <c r="BH16" s="1157"/>
      <c r="BI16" s="1157"/>
      <c r="BJ16" s="1157"/>
      <c r="BK16" s="1157"/>
      <c r="BL16" s="1157"/>
      <c r="BM16" s="1157"/>
      <c r="BN16" s="1157"/>
      <c r="BO16" s="1157"/>
      <c r="BP16" s="1157"/>
      <c r="BQ16" s="1157"/>
      <c r="BR16" s="1157"/>
      <c r="BS16" s="1157"/>
      <c r="BT16" s="1157"/>
      <c r="BU16" s="1157"/>
      <c r="BV16" s="1157"/>
      <c r="BW16" s="1157"/>
      <c r="BX16" s="1157"/>
      <c r="BY16" s="1157"/>
      <c r="BZ16" s="1157"/>
      <c r="CA16" s="1157"/>
      <c r="CB16" s="1157"/>
      <c r="CC16" s="1157"/>
      <c r="CD16" s="1157"/>
      <c r="CE16" s="1157"/>
      <c r="CF16" s="1157"/>
      <c r="CG16" s="1157"/>
      <c r="CH16" s="1157"/>
      <c r="CI16" s="1157"/>
      <c r="CJ16" s="1157"/>
      <c r="CK16" s="1157"/>
      <c r="CL16" s="1157"/>
      <c r="CM16" s="1157"/>
      <c r="CN16" s="1157"/>
      <c r="CO16" s="1157"/>
      <c r="CP16" s="1157"/>
      <c r="CQ16" s="1157"/>
      <c r="CR16" s="1157"/>
      <c r="CS16" s="1157"/>
      <c r="CT16" s="1157"/>
      <c r="CU16" s="1157"/>
      <c r="CV16" s="1157"/>
      <c r="CW16" s="1157"/>
      <c r="CX16" s="1157"/>
      <c r="CY16" s="1157"/>
      <c r="CZ16" s="1157"/>
      <c r="DA16" s="1157"/>
      <c r="DB16" s="1157"/>
      <c r="DC16" s="1157"/>
      <c r="DD16" s="1157"/>
      <c r="DE16" s="1157"/>
      <c r="DF16" s="1157"/>
      <c r="DG16" s="1157"/>
      <c r="DH16" s="1157"/>
      <c r="DI16" s="1157"/>
      <c r="DJ16" s="1157"/>
      <c r="DK16" s="1157"/>
      <c r="DL16" s="1157"/>
      <c r="DM16" s="1157"/>
      <c r="DN16" s="1157"/>
      <c r="DO16" s="1157"/>
      <c r="DP16" s="1157"/>
      <c r="DQ16" s="1157"/>
      <c r="DR16" s="1157"/>
      <c r="DS16" s="1157"/>
      <c r="DT16" s="1157"/>
      <c r="DU16" s="1157"/>
      <c r="DV16" s="1157"/>
      <c r="DW16" s="1157"/>
      <c r="DX16" s="1157"/>
      <c r="DY16" s="1157"/>
      <c r="DZ16" s="1239"/>
    </row>
    <row r="17" spans="2:130" s="1367" customFormat="1" ht="25.5" customHeight="1">
      <c r="B17" s="1363"/>
      <c r="C17" s="1364"/>
      <c r="D17" s="1197"/>
      <c r="E17" s="1197"/>
      <c r="F17" s="1197"/>
      <c r="G17" s="1197"/>
      <c r="H17" s="1197"/>
      <c r="I17" s="1197"/>
      <c r="J17" s="1197"/>
      <c r="K17" s="1197"/>
      <c r="L17" s="1197"/>
      <c r="M17" s="1197"/>
      <c r="N17" s="1197"/>
      <c r="O17" s="1197"/>
      <c r="P17" s="1197"/>
      <c r="Q17" s="1197" t="s">
        <v>65</v>
      </c>
      <c r="R17" s="1197"/>
      <c r="S17" s="1197"/>
      <c r="T17" s="1197"/>
      <c r="U17" s="1197"/>
      <c r="V17" s="1197"/>
      <c r="W17" s="1197"/>
      <c r="X17" s="1197"/>
      <c r="Y17" s="1197"/>
      <c r="Z17" s="1197"/>
      <c r="AA17" s="1197"/>
      <c r="AB17" s="1197"/>
      <c r="AC17" s="1197"/>
      <c r="AD17" s="1197"/>
      <c r="AE17" s="1197"/>
      <c r="AF17" s="1197"/>
      <c r="AG17" s="1197"/>
      <c r="AH17" s="1197"/>
      <c r="AI17" s="1197"/>
      <c r="AJ17" s="1197"/>
      <c r="AK17" s="1197"/>
      <c r="AL17" s="1197" t="s">
        <v>57</v>
      </c>
      <c r="AM17" s="1197"/>
      <c r="AN17" s="1197"/>
      <c r="AO17" s="1197"/>
      <c r="AP17" s="1197"/>
      <c r="AQ17" s="1197"/>
      <c r="AR17" s="1197"/>
      <c r="AS17" s="1197"/>
      <c r="AT17" s="1365"/>
      <c r="AU17" s="1197"/>
      <c r="AV17" s="1364"/>
      <c r="AW17" s="1197"/>
      <c r="AX17" s="1197"/>
      <c r="AY17" s="1197"/>
      <c r="AZ17" s="1197"/>
      <c r="BA17" s="1197"/>
      <c r="BB17" s="1197"/>
      <c r="BC17" s="1197"/>
      <c r="BD17" s="1197"/>
      <c r="BE17" s="1197"/>
      <c r="BF17" s="1197"/>
      <c r="BG17" s="1197"/>
      <c r="BH17" s="1197"/>
      <c r="BI17" s="1197" t="s">
        <v>65</v>
      </c>
      <c r="BJ17" s="1197"/>
      <c r="BK17" s="1197"/>
      <c r="BL17" s="1197"/>
      <c r="BM17" s="1197"/>
      <c r="BN17" s="1197"/>
      <c r="BO17" s="1197"/>
      <c r="BP17" s="1197"/>
      <c r="BQ17" s="1197"/>
      <c r="BR17" s="1197"/>
      <c r="BS17" s="1197"/>
      <c r="BT17" s="1197"/>
      <c r="BU17" s="1197"/>
      <c r="BV17" s="1197"/>
      <c r="BW17" s="1197"/>
      <c r="BX17" s="1197"/>
      <c r="BY17" s="1197"/>
      <c r="BZ17" s="1197"/>
      <c r="CA17" s="1197"/>
      <c r="CB17" s="1197"/>
      <c r="CC17" s="1197"/>
      <c r="CD17" s="1197"/>
      <c r="CE17" s="1197" t="s">
        <v>57</v>
      </c>
      <c r="CF17" s="1197"/>
      <c r="CG17" s="1197"/>
      <c r="CH17" s="1197"/>
      <c r="CI17" s="1197"/>
      <c r="CJ17" s="1197"/>
      <c r="CK17" s="1197"/>
      <c r="CL17" s="1197"/>
      <c r="CM17" s="1197"/>
      <c r="CN17" s="1197"/>
      <c r="CO17" s="1197"/>
      <c r="CP17" s="1197"/>
      <c r="CQ17" s="1197"/>
      <c r="CR17" s="1197"/>
      <c r="CS17" s="1197"/>
      <c r="CT17" s="1197"/>
      <c r="CU17" s="1197"/>
      <c r="CV17" s="1197"/>
      <c r="CW17" s="1197"/>
      <c r="CX17" s="1197"/>
      <c r="CY17" s="1197"/>
      <c r="CZ17" s="1197"/>
      <c r="DA17" s="1197" t="s">
        <v>65</v>
      </c>
      <c r="DB17" s="1197"/>
      <c r="DC17" s="1197"/>
      <c r="DD17" s="1197"/>
      <c r="DE17" s="1197"/>
      <c r="DF17" s="1197"/>
      <c r="DG17" s="1197"/>
      <c r="DH17" s="1197"/>
      <c r="DI17" s="1197"/>
      <c r="DJ17" s="1197"/>
      <c r="DK17" s="1197"/>
      <c r="DL17" s="1197"/>
      <c r="DM17" s="1197"/>
      <c r="DN17" s="1197"/>
      <c r="DO17" s="1197"/>
      <c r="DP17" s="1197"/>
      <c r="DQ17" s="1197"/>
      <c r="DR17" s="1197"/>
      <c r="DS17" s="2485" t="s">
        <v>57</v>
      </c>
      <c r="DT17" s="2485"/>
      <c r="DU17" s="2485"/>
      <c r="DV17" s="2485"/>
      <c r="DW17" s="2485"/>
      <c r="DX17" s="2485"/>
      <c r="DY17" s="1197"/>
      <c r="DZ17" s="1366"/>
    </row>
    <row r="18" spans="2:130" s="1190" customFormat="1" ht="15">
      <c r="B18" s="1156"/>
      <c r="C18" s="1240"/>
      <c r="D18" s="1157"/>
      <c r="E18" s="1157"/>
      <c r="F18" s="1157"/>
      <c r="G18" s="1157"/>
      <c r="H18" s="1157"/>
      <c r="I18" s="1157"/>
      <c r="J18" s="1157"/>
      <c r="K18" s="1157"/>
      <c r="L18" s="1157"/>
      <c r="M18" s="1157"/>
      <c r="N18" s="1157"/>
      <c r="O18" s="1157"/>
      <c r="P18" s="1157"/>
      <c r="Q18" s="1157"/>
      <c r="R18" s="1157"/>
      <c r="S18" s="1157"/>
      <c r="T18" s="1157"/>
      <c r="U18" s="1157"/>
      <c r="V18" s="1157"/>
      <c r="W18" s="1157"/>
      <c r="X18" s="1157"/>
      <c r="Y18" s="1157"/>
      <c r="Z18" s="1157"/>
      <c r="AA18" s="1157"/>
      <c r="AB18" s="1157"/>
      <c r="AC18" s="1157"/>
      <c r="AD18" s="1157"/>
      <c r="AE18" s="1157"/>
      <c r="AF18" s="1157"/>
      <c r="AG18" s="1157"/>
      <c r="AH18" s="1157"/>
      <c r="AI18" s="1157"/>
      <c r="AJ18" s="1157"/>
      <c r="AK18" s="1157"/>
      <c r="AL18" s="1157"/>
      <c r="AM18" s="1157"/>
      <c r="AN18" s="1157"/>
      <c r="AO18" s="1157"/>
      <c r="AP18" s="1157"/>
      <c r="AQ18" s="1157"/>
      <c r="AR18" s="1157"/>
      <c r="AS18" s="1157"/>
      <c r="AT18" s="1238"/>
      <c r="AU18" s="1157"/>
      <c r="AV18" s="1240"/>
      <c r="AW18" s="1157"/>
      <c r="AX18" s="1157"/>
      <c r="AY18" s="1157"/>
      <c r="AZ18" s="1157"/>
      <c r="BA18" s="1157"/>
      <c r="BB18" s="1157"/>
      <c r="BC18" s="1157"/>
      <c r="BD18" s="1157"/>
      <c r="BE18" s="1157"/>
      <c r="BF18" s="1157"/>
      <c r="BG18" s="1157"/>
      <c r="BH18" s="1157"/>
      <c r="BI18" s="1157"/>
      <c r="BJ18" s="1157"/>
      <c r="BK18" s="1157"/>
      <c r="BL18" s="1157"/>
      <c r="BM18" s="1157"/>
      <c r="BN18" s="1157"/>
      <c r="BO18" s="1157"/>
      <c r="BP18" s="1157"/>
      <c r="BQ18" s="1157"/>
      <c r="BR18" s="1157"/>
      <c r="BS18" s="1157"/>
      <c r="BT18" s="1157"/>
      <c r="BU18" s="1157"/>
      <c r="BV18" s="1157"/>
      <c r="BW18" s="1157"/>
      <c r="BX18" s="1157"/>
      <c r="BY18" s="1157"/>
      <c r="BZ18" s="1157"/>
      <c r="CA18" s="1157"/>
      <c r="CB18" s="1157"/>
      <c r="CC18" s="1157"/>
      <c r="CD18" s="1157"/>
      <c r="CE18" s="1157"/>
      <c r="CF18" s="1157"/>
      <c r="CG18" s="1157"/>
      <c r="CH18" s="1157"/>
      <c r="CI18" s="1157"/>
      <c r="CJ18" s="1157"/>
      <c r="CK18" s="1157"/>
      <c r="CL18" s="1157"/>
      <c r="CM18" s="1157"/>
      <c r="CN18" s="1157"/>
      <c r="CO18" s="1157"/>
      <c r="CP18" s="1157"/>
      <c r="CQ18" s="1157"/>
      <c r="CR18" s="1157"/>
      <c r="CS18" s="1157"/>
      <c r="CT18" s="1157"/>
      <c r="CU18" s="1157"/>
      <c r="CV18" s="1157"/>
      <c r="CW18" s="1157"/>
      <c r="CX18" s="1157"/>
      <c r="CY18" s="1157"/>
      <c r="CZ18" s="1157"/>
      <c r="DA18" s="1157"/>
      <c r="DB18" s="1157"/>
      <c r="DC18" s="1157"/>
      <c r="DD18" s="1157"/>
      <c r="DE18" s="1157"/>
      <c r="DF18" s="1157"/>
      <c r="DG18" s="1157"/>
      <c r="DH18" s="1157"/>
      <c r="DI18" s="1157"/>
      <c r="DJ18" s="1157"/>
      <c r="DK18" s="1157"/>
      <c r="DL18" s="1157"/>
      <c r="DM18" s="1157"/>
      <c r="DN18" s="1157"/>
      <c r="DO18" s="1157"/>
      <c r="DP18" s="1157"/>
      <c r="DQ18" s="1157"/>
      <c r="DR18" s="1157"/>
      <c r="DS18" s="1157"/>
      <c r="DT18" s="1157"/>
      <c r="DU18" s="1157"/>
      <c r="DV18" s="1157"/>
      <c r="DW18" s="1157"/>
      <c r="DX18" s="1157"/>
      <c r="DY18" s="1157"/>
      <c r="DZ18" s="1239"/>
    </row>
    <row r="19" spans="2:130" s="1190" customFormat="1" ht="16.5" customHeight="1">
      <c r="B19" s="1156"/>
      <c r="C19" s="1240" t="s">
        <v>8</v>
      </c>
      <c r="D19" s="1157"/>
      <c r="E19" s="1157"/>
      <c r="F19" s="1157"/>
      <c r="G19" s="1157"/>
      <c r="H19" s="1157"/>
      <c r="I19" s="1157"/>
      <c r="J19" s="1157"/>
      <c r="K19" s="2377" t="s">
        <v>490</v>
      </c>
      <c r="L19" s="2378"/>
      <c r="M19" s="2378"/>
      <c r="N19" s="2378"/>
      <c r="O19" s="2378"/>
      <c r="P19" s="2378"/>
      <c r="Q19" s="2378"/>
      <c r="R19" s="2378"/>
      <c r="S19" s="2378"/>
      <c r="T19" s="2378"/>
      <c r="U19" s="2378"/>
      <c r="V19" s="2378"/>
      <c r="W19" s="2378"/>
      <c r="X19" s="2378"/>
      <c r="Y19" s="2378"/>
      <c r="Z19" s="2378"/>
      <c r="AA19" s="2378"/>
      <c r="AB19" s="2378"/>
      <c r="AC19" s="2378"/>
      <c r="AD19" s="2378"/>
      <c r="AE19" s="2378"/>
      <c r="AF19" s="2378"/>
      <c r="AG19" s="2378"/>
      <c r="AH19" s="2379"/>
      <c r="AI19" s="1157"/>
      <c r="AJ19" s="1157"/>
      <c r="AK19" s="2441" t="s">
        <v>483</v>
      </c>
      <c r="AL19" s="2442"/>
      <c r="AM19" s="2442"/>
      <c r="AN19" s="2442"/>
      <c r="AO19" s="2442"/>
      <c r="AP19" s="2442"/>
      <c r="AQ19" s="2442"/>
      <c r="AR19" s="2442"/>
      <c r="AS19" s="2443"/>
      <c r="AT19" s="1238"/>
      <c r="AU19" s="1157"/>
      <c r="AV19" s="1240" t="s">
        <v>62</v>
      </c>
      <c r="AW19" s="1157"/>
      <c r="AX19" s="1157"/>
      <c r="AY19" s="1157"/>
      <c r="AZ19" s="1157"/>
      <c r="BA19" s="1157"/>
      <c r="BB19" s="1157"/>
      <c r="BC19" s="1162"/>
      <c r="BD19" s="2377" t="s">
        <v>783</v>
      </c>
      <c r="BE19" s="2378"/>
      <c r="BF19" s="2378"/>
      <c r="BG19" s="2378"/>
      <c r="BH19" s="2378"/>
      <c r="BI19" s="2378"/>
      <c r="BJ19" s="2378"/>
      <c r="BK19" s="2378"/>
      <c r="BL19" s="2378"/>
      <c r="BM19" s="2378"/>
      <c r="BN19" s="2378"/>
      <c r="BO19" s="2378"/>
      <c r="BP19" s="2378"/>
      <c r="BQ19" s="2378"/>
      <c r="BR19" s="2378"/>
      <c r="BS19" s="2378"/>
      <c r="BT19" s="2378"/>
      <c r="BU19" s="2378"/>
      <c r="BV19" s="2378"/>
      <c r="BW19" s="2378"/>
      <c r="BX19" s="2379"/>
      <c r="BY19" s="1157"/>
      <c r="BZ19" s="1157"/>
      <c r="CA19" s="1157"/>
      <c r="CB19" s="1157"/>
      <c r="CC19" s="1157"/>
      <c r="CD19" s="2441" t="s">
        <v>483</v>
      </c>
      <c r="CE19" s="2442"/>
      <c r="CF19" s="2442"/>
      <c r="CG19" s="2442"/>
      <c r="CH19" s="2442"/>
      <c r="CI19" s="2442"/>
      <c r="CJ19" s="2442"/>
      <c r="CK19" s="2442"/>
      <c r="CL19" s="2442"/>
      <c r="CM19" s="2443"/>
      <c r="CN19" s="1241" t="s">
        <v>61</v>
      </c>
      <c r="CO19" s="1242"/>
      <c r="CP19" s="1242"/>
      <c r="CQ19" s="1242"/>
      <c r="CR19" s="1243"/>
      <c r="CS19" s="1157"/>
      <c r="CT19" s="1157"/>
      <c r="CU19" s="1157"/>
      <c r="CV19" s="2377" t="s">
        <v>784</v>
      </c>
      <c r="CW19" s="2378"/>
      <c r="CX19" s="2378"/>
      <c r="CY19" s="2378"/>
      <c r="CZ19" s="2378"/>
      <c r="DA19" s="2378"/>
      <c r="DB19" s="2378"/>
      <c r="DC19" s="2378"/>
      <c r="DD19" s="2378"/>
      <c r="DE19" s="2378"/>
      <c r="DF19" s="2378"/>
      <c r="DG19" s="2378"/>
      <c r="DH19" s="2378"/>
      <c r="DI19" s="2378"/>
      <c r="DJ19" s="2378"/>
      <c r="DK19" s="2378"/>
      <c r="DL19" s="2378"/>
      <c r="DM19" s="2378"/>
      <c r="DN19" s="2378"/>
      <c r="DO19" s="2378"/>
      <c r="DP19" s="2378"/>
      <c r="DQ19" s="2379"/>
      <c r="DR19" s="1162"/>
      <c r="DS19" s="2441" t="s">
        <v>483</v>
      </c>
      <c r="DT19" s="2442"/>
      <c r="DU19" s="2442"/>
      <c r="DV19" s="2442"/>
      <c r="DW19" s="2442"/>
      <c r="DX19" s="2443"/>
      <c r="DY19" s="1157"/>
      <c r="DZ19" s="1239"/>
    </row>
    <row r="20" spans="2:130" s="1190" customFormat="1" ht="16.5" customHeight="1">
      <c r="B20" s="1156"/>
      <c r="C20" s="1240"/>
      <c r="D20" s="1157"/>
      <c r="E20" s="1157"/>
      <c r="F20" s="1157"/>
      <c r="G20" s="1157"/>
      <c r="H20" s="1157"/>
      <c r="I20" s="1157"/>
      <c r="J20" s="1157"/>
      <c r="K20" s="1168"/>
      <c r="L20" s="1168"/>
      <c r="M20" s="1168"/>
      <c r="N20" s="1168"/>
      <c r="O20" s="1168"/>
      <c r="P20" s="1168"/>
      <c r="Q20" s="1168"/>
      <c r="R20" s="1168"/>
      <c r="S20" s="1168"/>
      <c r="T20" s="1168"/>
      <c r="U20" s="1168"/>
      <c r="V20" s="1168"/>
      <c r="W20" s="1168"/>
      <c r="X20" s="1168"/>
      <c r="Y20" s="1168"/>
      <c r="Z20" s="1168"/>
      <c r="AA20" s="1168"/>
      <c r="AB20" s="1168"/>
      <c r="AC20" s="1168"/>
      <c r="AD20" s="1168"/>
      <c r="AE20" s="1168"/>
      <c r="AF20" s="1168"/>
      <c r="AG20" s="1168"/>
      <c r="AH20" s="1168"/>
      <c r="AI20" s="1157"/>
      <c r="AJ20" s="1157"/>
      <c r="AK20" s="1157"/>
      <c r="AL20" s="1157"/>
      <c r="AM20" s="1157"/>
      <c r="AN20" s="1157"/>
      <c r="AO20" s="1157"/>
      <c r="AP20" s="1157"/>
      <c r="AQ20" s="1157"/>
      <c r="AR20" s="1157"/>
      <c r="AS20" s="1157"/>
      <c r="AT20" s="1238"/>
      <c r="AU20" s="1157"/>
      <c r="AV20" s="1240"/>
      <c r="AW20" s="1157"/>
      <c r="AX20" s="1157"/>
      <c r="AY20" s="1157"/>
      <c r="AZ20" s="1157"/>
      <c r="BA20" s="1157"/>
      <c r="BB20" s="1157"/>
      <c r="BC20" s="1157"/>
      <c r="BD20" s="1168"/>
      <c r="BE20" s="1168"/>
      <c r="BF20" s="1168"/>
      <c r="BG20" s="1168"/>
      <c r="BH20" s="1168"/>
      <c r="BI20" s="1168"/>
      <c r="BJ20" s="1168"/>
      <c r="BK20" s="1168"/>
      <c r="BL20" s="1168"/>
      <c r="BM20" s="1168"/>
      <c r="BN20" s="1168"/>
      <c r="BO20" s="1168"/>
      <c r="BP20" s="1168"/>
      <c r="BQ20" s="1168"/>
      <c r="BR20" s="1168"/>
      <c r="BS20" s="1168"/>
      <c r="BT20" s="1168"/>
      <c r="BU20" s="1168"/>
      <c r="BV20" s="1168"/>
      <c r="BW20" s="1168"/>
      <c r="BX20" s="1168"/>
      <c r="BY20" s="1157"/>
      <c r="BZ20" s="1157"/>
      <c r="CA20" s="1157"/>
      <c r="CB20" s="1157"/>
      <c r="CC20" s="1157"/>
      <c r="CD20" s="1157"/>
      <c r="CE20" s="1157"/>
      <c r="CF20" s="1157"/>
      <c r="CG20" s="1157"/>
      <c r="CH20" s="1157"/>
      <c r="CI20" s="1157"/>
      <c r="CJ20" s="1157"/>
      <c r="CK20" s="1157"/>
      <c r="CL20" s="1157"/>
      <c r="CM20" s="1157"/>
      <c r="CN20" s="1240"/>
      <c r="CO20" s="1157"/>
      <c r="CP20" s="1157"/>
      <c r="CQ20" s="1157"/>
      <c r="CR20" s="1157"/>
      <c r="CS20" s="1157"/>
      <c r="CT20" s="1157"/>
      <c r="CU20" s="1157"/>
      <c r="CV20" s="1168"/>
      <c r="CW20" s="1168"/>
      <c r="CX20" s="1168"/>
      <c r="CY20" s="1168"/>
      <c r="CZ20" s="1168"/>
      <c r="DA20" s="1168"/>
      <c r="DB20" s="1168"/>
      <c r="DC20" s="1168"/>
      <c r="DD20" s="1168"/>
      <c r="DE20" s="1168"/>
      <c r="DF20" s="1168"/>
      <c r="DG20" s="1168"/>
      <c r="DH20" s="1168"/>
      <c r="DI20" s="1168"/>
      <c r="DJ20" s="1168"/>
      <c r="DK20" s="1168"/>
      <c r="DL20" s="1168"/>
      <c r="DM20" s="1168"/>
      <c r="DN20" s="1168"/>
      <c r="DO20" s="1168"/>
      <c r="DP20" s="1168"/>
      <c r="DQ20" s="1168"/>
      <c r="DR20" s="1157"/>
      <c r="DS20" s="1157"/>
      <c r="DT20" s="1157"/>
      <c r="DU20" s="1157"/>
      <c r="DV20" s="1157"/>
      <c r="DW20" s="1157"/>
      <c r="DX20" s="1157"/>
      <c r="DY20" s="1157"/>
      <c r="DZ20" s="1239"/>
    </row>
    <row r="21" spans="2:130" s="1190" customFormat="1" ht="16.5" customHeight="1">
      <c r="B21" s="1156"/>
      <c r="C21" s="1240" t="s">
        <v>52</v>
      </c>
      <c r="D21" s="1157"/>
      <c r="E21" s="1157"/>
      <c r="F21" s="1157"/>
      <c r="G21" s="1157"/>
      <c r="H21" s="1157"/>
      <c r="I21" s="1157"/>
      <c r="J21" s="1157"/>
      <c r="K21" s="2377" t="s">
        <v>782</v>
      </c>
      <c r="L21" s="2378"/>
      <c r="M21" s="2378"/>
      <c r="N21" s="2378"/>
      <c r="O21" s="2378"/>
      <c r="P21" s="2378"/>
      <c r="Q21" s="2378"/>
      <c r="R21" s="2378"/>
      <c r="S21" s="2378"/>
      <c r="T21" s="2378"/>
      <c r="U21" s="2378"/>
      <c r="V21" s="2378"/>
      <c r="W21" s="2378"/>
      <c r="X21" s="2378"/>
      <c r="Y21" s="2378"/>
      <c r="Z21" s="2378"/>
      <c r="AA21" s="2378"/>
      <c r="AB21" s="2378"/>
      <c r="AC21" s="2378"/>
      <c r="AD21" s="2378"/>
      <c r="AE21" s="2378"/>
      <c r="AF21" s="2378"/>
      <c r="AG21" s="2378"/>
      <c r="AH21" s="2379"/>
      <c r="AI21" s="1157"/>
      <c r="AJ21" s="1157"/>
      <c r="AK21" s="2441" t="s">
        <v>483</v>
      </c>
      <c r="AL21" s="2442"/>
      <c r="AM21" s="2442"/>
      <c r="AN21" s="2442"/>
      <c r="AO21" s="2442"/>
      <c r="AP21" s="2442"/>
      <c r="AQ21" s="2442"/>
      <c r="AR21" s="2442"/>
      <c r="AS21" s="2443"/>
      <c r="AT21" s="1238"/>
      <c r="AU21" s="1157"/>
      <c r="AV21" s="1240" t="s">
        <v>141</v>
      </c>
      <c r="AW21" s="1157"/>
      <c r="AX21" s="1157"/>
      <c r="AY21" s="1157"/>
      <c r="AZ21" s="1157"/>
      <c r="BA21" s="1157"/>
      <c r="BB21" s="1157"/>
      <c r="BC21" s="1157"/>
      <c r="BD21" s="2377" t="s">
        <v>806</v>
      </c>
      <c r="BE21" s="2378"/>
      <c r="BF21" s="2378"/>
      <c r="BG21" s="2378"/>
      <c r="BH21" s="2378"/>
      <c r="BI21" s="2378"/>
      <c r="BJ21" s="2378"/>
      <c r="BK21" s="2378"/>
      <c r="BL21" s="2378"/>
      <c r="BM21" s="2378"/>
      <c r="BN21" s="2378"/>
      <c r="BO21" s="2378"/>
      <c r="BP21" s="2378"/>
      <c r="BQ21" s="2378"/>
      <c r="BR21" s="2378"/>
      <c r="BS21" s="2378"/>
      <c r="BT21" s="2378"/>
      <c r="BU21" s="2378"/>
      <c r="BV21" s="2378"/>
      <c r="BW21" s="2378"/>
      <c r="BX21" s="2379"/>
      <c r="BY21" s="1157"/>
      <c r="BZ21" s="1157"/>
      <c r="CA21" s="1157"/>
      <c r="CB21" s="1157"/>
      <c r="CC21" s="1157"/>
      <c r="CD21" s="2441" t="s">
        <v>483</v>
      </c>
      <c r="CE21" s="2442"/>
      <c r="CF21" s="2442"/>
      <c r="CG21" s="2442"/>
      <c r="CH21" s="2442"/>
      <c r="CI21" s="2442"/>
      <c r="CJ21" s="2442"/>
      <c r="CK21" s="2442"/>
      <c r="CL21" s="2442"/>
      <c r="CM21" s="2443"/>
      <c r="CN21" s="1241" t="s">
        <v>11</v>
      </c>
      <c r="CO21" s="1242"/>
      <c r="CP21" s="1242"/>
      <c r="CQ21" s="1242"/>
      <c r="CR21" s="1243"/>
      <c r="CS21" s="1242"/>
      <c r="CT21" s="1243"/>
      <c r="CU21" s="1157"/>
      <c r="CV21" s="2377" t="s">
        <v>784</v>
      </c>
      <c r="CW21" s="2378"/>
      <c r="CX21" s="2378"/>
      <c r="CY21" s="2378"/>
      <c r="CZ21" s="2378"/>
      <c r="DA21" s="2378"/>
      <c r="DB21" s="2378"/>
      <c r="DC21" s="2378"/>
      <c r="DD21" s="2378"/>
      <c r="DE21" s="2378"/>
      <c r="DF21" s="2378"/>
      <c r="DG21" s="2378"/>
      <c r="DH21" s="2378"/>
      <c r="DI21" s="2378"/>
      <c r="DJ21" s="2378"/>
      <c r="DK21" s="2378"/>
      <c r="DL21" s="2378"/>
      <c r="DM21" s="2378"/>
      <c r="DN21" s="2378"/>
      <c r="DO21" s="2378"/>
      <c r="DP21" s="2378"/>
      <c r="DQ21" s="2379"/>
      <c r="DR21" s="1162"/>
      <c r="DS21" s="2441" t="s">
        <v>483</v>
      </c>
      <c r="DT21" s="2442"/>
      <c r="DU21" s="2442"/>
      <c r="DV21" s="2442"/>
      <c r="DW21" s="2442"/>
      <c r="DX21" s="2443"/>
      <c r="DY21" s="1157"/>
      <c r="DZ21" s="1239"/>
    </row>
    <row r="22" spans="2:130" s="1190" customFormat="1" ht="16.5" customHeight="1">
      <c r="B22" s="1156"/>
      <c r="C22" s="1240"/>
      <c r="D22" s="1157"/>
      <c r="E22" s="1157"/>
      <c r="F22" s="1157"/>
      <c r="G22" s="1157"/>
      <c r="H22" s="1157"/>
      <c r="I22" s="1157"/>
      <c r="J22" s="1157"/>
      <c r="K22" s="1168"/>
      <c r="L22" s="1168"/>
      <c r="M22" s="1168"/>
      <c r="N22" s="1168"/>
      <c r="O22" s="1168"/>
      <c r="P22" s="1168"/>
      <c r="Q22" s="1168"/>
      <c r="R22" s="1168"/>
      <c r="S22" s="1168"/>
      <c r="T22" s="1168"/>
      <c r="U22" s="1168"/>
      <c r="V22" s="1168"/>
      <c r="W22" s="1168"/>
      <c r="X22" s="1168"/>
      <c r="Y22" s="1168"/>
      <c r="Z22" s="1168"/>
      <c r="AA22" s="1168"/>
      <c r="AB22" s="1168"/>
      <c r="AC22" s="1168"/>
      <c r="AD22" s="1168"/>
      <c r="AE22" s="1168"/>
      <c r="AF22" s="1168"/>
      <c r="AG22" s="1168"/>
      <c r="AH22" s="1168"/>
      <c r="AI22" s="1157"/>
      <c r="AJ22" s="1157"/>
      <c r="AK22" s="1157"/>
      <c r="AL22" s="1157"/>
      <c r="AM22" s="1157"/>
      <c r="AN22" s="1157"/>
      <c r="AO22" s="1157"/>
      <c r="AP22" s="1157"/>
      <c r="AQ22" s="1157"/>
      <c r="AR22" s="1157"/>
      <c r="AS22" s="1157"/>
      <c r="AT22" s="1238"/>
      <c r="AU22" s="1157"/>
      <c r="AV22" s="1240"/>
      <c r="AW22" s="1157"/>
      <c r="AX22" s="1157"/>
      <c r="AY22" s="1157"/>
      <c r="AZ22" s="1157"/>
      <c r="BA22" s="1157"/>
      <c r="BB22" s="1157"/>
      <c r="BC22" s="1157"/>
      <c r="BD22" s="1168"/>
      <c r="BE22" s="1168"/>
      <c r="BF22" s="1168"/>
      <c r="BG22" s="1168"/>
      <c r="BH22" s="1168"/>
      <c r="BI22" s="1168"/>
      <c r="BJ22" s="1168"/>
      <c r="BK22" s="1168"/>
      <c r="BL22" s="1168"/>
      <c r="BM22" s="1168"/>
      <c r="BN22" s="1168"/>
      <c r="BO22" s="1168"/>
      <c r="BP22" s="1168"/>
      <c r="BQ22" s="1168"/>
      <c r="BR22" s="1168"/>
      <c r="BS22" s="1168"/>
      <c r="BT22" s="1168"/>
      <c r="BU22" s="1168"/>
      <c r="BV22" s="1168"/>
      <c r="BW22" s="1168"/>
      <c r="BX22" s="1168"/>
      <c r="BY22" s="1157"/>
      <c r="BZ22" s="1157"/>
      <c r="CA22" s="1157"/>
      <c r="CB22" s="1157"/>
      <c r="CC22" s="1157"/>
      <c r="CD22" s="1157"/>
      <c r="CE22" s="1157"/>
      <c r="CF22" s="1157"/>
      <c r="CG22" s="1157"/>
      <c r="CH22" s="1157"/>
      <c r="CI22" s="1157"/>
      <c r="CJ22" s="1157"/>
      <c r="CK22" s="1157"/>
      <c r="CL22" s="1157"/>
      <c r="CM22" s="1157"/>
      <c r="CN22" s="1240"/>
      <c r="CO22" s="1157"/>
      <c r="CP22" s="1157"/>
      <c r="CQ22" s="1157"/>
      <c r="CR22" s="1157"/>
      <c r="CS22" s="1157"/>
      <c r="CT22" s="1157"/>
      <c r="CU22" s="1157"/>
      <c r="CV22" s="1168"/>
      <c r="CW22" s="1168"/>
      <c r="CX22" s="1168"/>
      <c r="CY22" s="1168"/>
      <c r="CZ22" s="1168"/>
      <c r="DA22" s="1168"/>
      <c r="DB22" s="1168"/>
      <c r="DC22" s="1168"/>
      <c r="DD22" s="1168"/>
      <c r="DE22" s="1168"/>
      <c r="DF22" s="1168"/>
      <c r="DG22" s="1168"/>
      <c r="DH22" s="1168"/>
      <c r="DI22" s="1168"/>
      <c r="DJ22" s="1168"/>
      <c r="DK22" s="1168"/>
      <c r="DL22" s="1168"/>
      <c r="DM22" s="1168"/>
      <c r="DN22" s="1168"/>
      <c r="DO22" s="1168"/>
      <c r="DP22" s="1168"/>
      <c r="DQ22" s="1168"/>
      <c r="DR22" s="1157"/>
      <c r="DS22" s="1157"/>
      <c r="DT22" s="1157"/>
      <c r="DU22" s="1157"/>
      <c r="DV22" s="1157"/>
      <c r="DW22" s="1157"/>
      <c r="DX22" s="1157"/>
      <c r="DY22" s="1157"/>
      <c r="DZ22" s="1239"/>
    </row>
    <row r="23" spans="2:130" s="1190" customFormat="1" ht="16.5" customHeight="1">
      <c r="B23" s="1156"/>
      <c r="C23" s="1240" t="s">
        <v>53</v>
      </c>
      <c r="D23" s="1157"/>
      <c r="E23" s="1157"/>
      <c r="F23" s="1157"/>
      <c r="G23" s="1157"/>
      <c r="H23" s="1157"/>
      <c r="I23" s="1157"/>
      <c r="J23" s="1157"/>
      <c r="K23" s="2377" t="s">
        <v>304</v>
      </c>
      <c r="L23" s="2378"/>
      <c r="M23" s="2378"/>
      <c r="N23" s="2378"/>
      <c r="O23" s="2378"/>
      <c r="P23" s="2378"/>
      <c r="Q23" s="2378"/>
      <c r="R23" s="2378"/>
      <c r="S23" s="2378"/>
      <c r="T23" s="2378"/>
      <c r="U23" s="2378"/>
      <c r="V23" s="2378"/>
      <c r="W23" s="2378"/>
      <c r="X23" s="2378"/>
      <c r="Y23" s="2378"/>
      <c r="Z23" s="2378"/>
      <c r="AA23" s="2378"/>
      <c r="AB23" s="2378"/>
      <c r="AC23" s="2378"/>
      <c r="AD23" s="2378"/>
      <c r="AE23" s="2378"/>
      <c r="AF23" s="2378"/>
      <c r="AG23" s="2378"/>
      <c r="AH23" s="2379"/>
      <c r="AI23" s="1157"/>
      <c r="AJ23" s="1157"/>
      <c r="AK23" s="2441" t="s">
        <v>483</v>
      </c>
      <c r="AL23" s="2442"/>
      <c r="AM23" s="2442"/>
      <c r="AN23" s="2442"/>
      <c r="AO23" s="2442"/>
      <c r="AP23" s="2442"/>
      <c r="AQ23" s="2442"/>
      <c r="AR23" s="2442"/>
      <c r="AS23" s="2443"/>
      <c r="AT23" s="1238"/>
      <c r="AU23" s="1157"/>
      <c r="AV23" s="1240" t="s">
        <v>63</v>
      </c>
      <c r="AW23" s="1157"/>
      <c r="AX23" s="1157"/>
      <c r="AY23" s="1157"/>
      <c r="AZ23" s="1157"/>
      <c r="BA23" s="1157"/>
      <c r="BB23" s="1157"/>
      <c r="BC23" s="1157"/>
      <c r="BD23" s="2377" t="s">
        <v>783</v>
      </c>
      <c r="BE23" s="2378"/>
      <c r="BF23" s="2378"/>
      <c r="BG23" s="2378"/>
      <c r="BH23" s="2378"/>
      <c r="BI23" s="2378"/>
      <c r="BJ23" s="2378"/>
      <c r="BK23" s="2378"/>
      <c r="BL23" s="2378"/>
      <c r="BM23" s="2378"/>
      <c r="BN23" s="2378"/>
      <c r="BO23" s="2378"/>
      <c r="BP23" s="2378"/>
      <c r="BQ23" s="2378"/>
      <c r="BR23" s="2378"/>
      <c r="BS23" s="2378"/>
      <c r="BT23" s="2378"/>
      <c r="BU23" s="2378"/>
      <c r="BV23" s="2378"/>
      <c r="BW23" s="2378"/>
      <c r="BX23" s="2379"/>
      <c r="BY23" s="1157"/>
      <c r="BZ23" s="1157"/>
      <c r="CA23" s="1157"/>
      <c r="CB23" s="1157"/>
      <c r="CC23" s="1157"/>
      <c r="CD23" s="2441" t="s">
        <v>483</v>
      </c>
      <c r="CE23" s="2442"/>
      <c r="CF23" s="2442"/>
      <c r="CG23" s="2442"/>
      <c r="CH23" s="2442"/>
      <c r="CI23" s="2442"/>
      <c r="CJ23" s="2442"/>
      <c r="CK23" s="2442"/>
      <c r="CL23" s="2442"/>
      <c r="CM23" s="2443"/>
      <c r="CN23" s="1241" t="s">
        <v>9</v>
      </c>
      <c r="CO23" s="1242"/>
      <c r="CP23" s="1242"/>
      <c r="CQ23" s="1242"/>
      <c r="CR23" s="1242"/>
      <c r="CS23" s="1242"/>
      <c r="CT23" s="1243"/>
      <c r="CU23" s="1157"/>
      <c r="CV23" s="2377" t="s">
        <v>320</v>
      </c>
      <c r="CW23" s="2378"/>
      <c r="CX23" s="2378"/>
      <c r="CY23" s="2378"/>
      <c r="CZ23" s="2378"/>
      <c r="DA23" s="2378"/>
      <c r="DB23" s="2378"/>
      <c r="DC23" s="2378"/>
      <c r="DD23" s="2378"/>
      <c r="DE23" s="2378"/>
      <c r="DF23" s="2378"/>
      <c r="DG23" s="2378"/>
      <c r="DH23" s="2378"/>
      <c r="DI23" s="2378"/>
      <c r="DJ23" s="2378"/>
      <c r="DK23" s="2378"/>
      <c r="DL23" s="2378"/>
      <c r="DM23" s="2378"/>
      <c r="DN23" s="2378"/>
      <c r="DO23" s="2378"/>
      <c r="DP23" s="2378"/>
      <c r="DQ23" s="2379"/>
      <c r="DR23" s="1162"/>
      <c r="DS23" s="2441" t="s">
        <v>483</v>
      </c>
      <c r="DT23" s="2442"/>
      <c r="DU23" s="2442"/>
      <c r="DV23" s="2442"/>
      <c r="DW23" s="2442"/>
      <c r="DX23" s="2443"/>
      <c r="DY23" s="1157"/>
      <c r="DZ23" s="1239"/>
    </row>
    <row r="24" spans="2:130" s="1190" customFormat="1" ht="16.5" customHeight="1">
      <c r="B24" s="1156"/>
      <c r="C24" s="1240"/>
      <c r="D24" s="1157"/>
      <c r="E24" s="1157"/>
      <c r="F24" s="1157"/>
      <c r="G24" s="1157"/>
      <c r="H24" s="1157"/>
      <c r="I24" s="1157"/>
      <c r="J24" s="1157"/>
      <c r="K24" s="1157"/>
      <c r="L24" s="1157"/>
      <c r="M24" s="1157"/>
      <c r="N24" s="1157"/>
      <c r="O24" s="1157"/>
      <c r="P24" s="1157"/>
      <c r="Q24" s="1157"/>
      <c r="R24" s="1157"/>
      <c r="S24" s="1157"/>
      <c r="T24" s="1157"/>
      <c r="U24" s="1157"/>
      <c r="V24" s="1157"/>
      <c r="W24" s="1157"/>
      <c r="X24" s="1157"/>
      <c r="Y24" s="1157"/>
      <c r="Z24" s="1157"/>
      <c r="AA24" s="1157"/>
      <c r="AB24" s="1157"/>
      <c r="AC24" s="1157"/>
      <c r="AD24" s="1157"/>
      <c r="AE24" s="1157"/>
      <c r="AF24" s="1157"/>
      <c r="AG24" s="1157"/>
      <c r="AH24" s="1157"/>
      <c r="AI24" s="1157"/>
      <c r="AJ24" s="1157"/>
      <c r="AK24" s="1157"/>
      <c r="AL24" s="1157"/>
      <c r="AM24" s="1157"/>
      <c r="AN24" s="1157"/>
      <c r="AO24" s="1157"/>
      <c r="AP24" s="1157"/>
      <c r="AQ24" s="1157"/>
      <c r="AR24" s="1157"/>
      <c r="AS24" s="1157"/>
      <c r="AT24" s="1238"/>
      <c r="AU24" s="1157"/>
      <c r="AV24" s="1240"/>
      <c r="AW24" s="1157"/>
      <c r="AX24" s="1157"/>
      <c r="AY24" s="1157"/>
      <c r="AZ24" s="1157"/>
      <c r="BA24" s="1157"/>
      <c r="BB24" s="1157"/>
      <c r="BC24" s="1157"/>
      <c r="BD24" s="1168"/>
      <c r="BE24" s="1168"/>
      <c r="BF24" s="1168"/>
      <c r="BG24" s="1168"/>
      <c r="BH24" s="1168"/>
      <c r="BI24" s="1168"/>
      <c r="BJ24" s="1168"/>
      <c r="BK24" s="1168"/>
      <c r="BL24" s="1168"/>
      <c r="BM24" s="1168"/>
      <c r="BN24" s="1168"/>
      <c r="BO24" s="1168"/>
      <c r="BP24" s="1168"/>
      <c r="BQ24" s="1168"/>
      <c r="BR24" s="1168"/>
      <c r="BS24" s="1168"/>
      <c r="BT24" s="1168"/>
      <c r="BU24" s="1168"/>
      <c r="BV24" s="1168"/>
      <c r="BW24" s="1168"/>
      <c r="BX24" s="1168"/>
      <c r="BY24" s="1157"/>
      <c r="BZ24" s="1157"/>
      <c r="CA24" s="1157"/>
      <c r="CB24" s="1157"/>
      <c r="CC24" s="1157"/>
      <c r="CD24" s="1157"/>
      <c r="CE24" s="1157"/>
      <c r="CF24" s="1157"/>
      <c r="CG24" s="1157"/>
      <c r="CH24" s="1157"/>
      <c r="CI24" s="1157"/>
      <c r="CJ24" s="1157"/>
      <c r="CK24" s="1157"/>
      <c r="CL24" s="1157"/>
      <c r="CM24" s="1157"/>
      <c r="CN24" s="1240"/>
      <c r="CO24" s="1157"/>
      <c r="CP24" s="1157"/>
      <c r="CQ24" s="1157"/>
      <c r="CR24" s="1157"/>
      <c r="CS24" s="1157"/>
      <c r="CT24" s="1157"/>
      <c r="CU24" s="1157"/>
      <c r="CV24" s="1168"/>
      <c r="CW24" s="1168"/>
      <c r="CX24" s="1168"/>
      <c r="CY24" s="1168"/>
      <c r="CZ24" s="1168"/>
      <c r="DA24" s="1168"/>
      <c r="DB24" s="1168"/>
      <c r="DC24" s="1168"/>
      <c r="DD24" s="1168"/>
      <c r="DE24" s="1168"/>
      <c r="DF24" s="1168"/>
      <c r="DG24" s="1168"/>
      <c r="DH24" s="1168"/>
      <c r="DI24" s="1168"/>
      <c r="DJ24" s="1168"/>
      <c r="DK24" s="1168"/>
      <c r="DL24" s="1168"/>
      <c r="DM24" s="1168"/>
      <c r="DN24" s="1168"/>
      <c r="DO24" s="1168"/>
      <c r="DP24" s="1168"/>
      <c r="DQ24" s="1168"/>
      <c r="DR24" s="1157"/>
      <c r="DS24" s="1157"/>
      <c r="DT24" s="1157"/>
      <c r="DU24" s="1157"/>
      <c r="DV24" s="1157"/>
      <c r="DW24" s="1157"/>
      <c r="DX24" s="1157"/>
      <c r="DY24" s="1157"/>
      <c r="DZ24" s="1239"/>
    </row>
    <row r="25" spans="2:130" s="1190" customFormat="1" ht="16.5" customHeight="1">
      <c r="B25" s="1156"/>
      <c r="C25" s="1244"/>
      <c r="D25" s="1161"/>
      <c r="E25" s="1161"/>
      <c r="F25" s="1161"/>
      <c r="G25" s="1161"/>
      <c r="H25" s="1161"/>
      <c r="I25" s="1161"/>
      <c r="J25" s="1161"/>
      <c r="K25" s="1161"/>
      <c r="L25" s="1161"/>
      <c r="M25" s="1161"/>
      <c r="N25" s="1161"/>
      <c r="O25" s="1161"/>
      <c r="P25" s="1161"/>
      <c r="Q25" s="1161"/>
      <c r="R25" s="1161"/>
      <c r="S25" s="1161"/>
      <c r="T25" s="1161"/>
      <c r="U25" s="1161"/>
      <c r="V25" s="1161"/>
      <c r="W25" s="1161"/>
      <c r="X25" s="1161"/>
      <c r="Y25" s="1161"/>
      <c r="Z25" s="1161"/>
      <c r="AA25" s="1161"/>
      <c r="AB25" s="1161"/>
      <c r="AC25" s="1161"/>
      <c r="AD25" s="1161"/>
      <c r="AE25" s="1161"/>
      <c r="AF25" s="1161"/>
      <c r="AG25" s="1161"/>
      <c r="AH25" s="1161"/>
      <c r="AI25" s="1161"/>
      <c r="AJ25" s="1161"/>
      <c r="AK25" s="1161"/>
      <c r="AL25" s="1161"/>
      <c r="AM25" s="1161"/>
      <c r="AN25" s="1161"/>
      <c r="AO25" s="1161"/>
      <c r="AP25" s="1161"/>
      <c r="AQ25" s="1161"/>
      <c r="AR25" s="1161"/>
      <c r="AS25" s="1161"/>
      <c r="AT25" s="1245"/>
      <c r="AU25" s="1157"/>
      <c r="AV25" s="1240" t="s">
        <v>66</v>
      </c>
      <c r="AW25" s="1157"/>
      <c r="AX25" s="1157"/>
      <c r="AY25" s="1157"/>
      <c r="AZ25" s="1157"/>
      <c r="BA25" s="1157"/>
      <c r="BB25" s="1157"/>
      <c r="BC25" s="1157"/>
      <c r="BD25" s="2377" t="s">
        <v>783</v>
      </c>
      <c r="BE25" s="2378"/>
      <c r="BF25" s="2378"/>
      <c r="BG25" s="2378"/>
      <c r="BH25" s="2378"/>
      <c r="BI25" s="2378"/>
      <c r="BJ25" s="2378"/>
      <c r="BK25" s="2378"/>
      <c r="BL25" s="2378"/>
      <c r="BM25" s="2378"/>
      <c r="BN25" s="2378"/>
      <c r="BO25" s="2378"/>
      <c r="BP25" s="2378"/>
      <c r="BQ25" s="2378"/>
      <c r="BR25" s="2378"/>
      <c r="BS25" s="2378"/>
      <c r="BT25" s="2378"/>
      <c r="BU25" s="2378"/>
      <c r="BV25" s="2378"/>
      <c r="BW25" s="2378"/>
      <c r="BX25" s="2379"/>
      <c r="BY25" s="1157"/>
      <c r="BZ25" s="1157"/>
      <c r="CA25" s="1157"/>
      <c r="CB25" s="1157"/>
      <c r="CC25" s="1157"/>
      <c r="CD25" s="2441" t="s">
        <v>483</v>
      </c>
      <c r="CE25" s="2442"/>
      <c r="CF25" s="2442"/>
      <c r="CG25" s="2442"/>
      <c r="CH25" s="2442"/>
      <c r="CI25" s="2442"/>
      <c r="CJ25" s="2442"/>
      <c r="CK25" s="2442"/>
      <c r="CL25" s="2442"/>
      <c r="CM25" s="2443"/>
      <c r="CN25" s="1241" t="s">
        <v>69</v>
      </c>
      <c r="CO25" s="1242"/>
      <c r="CP25" s="1242"/>
      <c r="CQ25" s="1242"/>
      <c r="CR25" s="1242"/>
      <c r="CS25" s="1242"/>
      <c r="CT25" s="1242"/>
      <c r="CU25" s="1243"/>
      <c r="CV25" s="2377" t="s">
        <v>784</v>
      </c>
      <c r="CW25" s="2378"/>
      <c r="CX25" s="2378"/>
      <c r="CY25" s="2378"/>
      <c r="CZ25" s="2378"/>
      <c r="DA25" s="2378"/>
      <c r="DB25" s="2378"/>
      <c r="DC25" s="2378"/>
      <c r="DD25" s="2378"/>
      <c r="DE25" s="2378"/>
      <c r="DF25" s="2378"/>
      <c r="DG25" s="2378"/>
      <c r="DH25" s="2378"/>
      <c r="DI25" s="2378"/>
      <c r="DJ25" s="2378"/>
      <c r="DK25" s="2378"/>
      <c r="DL25" s="2378"/>
      <c r="DM25" s="2378"/>
      <c r="DN25" s="2378"/>
      <c r="DO25" s="2378"/>
      <c r="DP25" s="2378"/>
      <c r="DQ25" s="2379"/>
      <c r="DR25" s="1162"/>
      <c r="DS25" s="2441" t="s">
        <v>483</v>
      </c>
      <c r="DT25" s="2442"/>
      <c r="DU25" s="2442"/>
      <c r="DV25" s="2442"/>
      <c r="DW25" s="2442"/>
      <c r="DX25" s="2443"/>
      <c r="DY25" s="1157"/>
      <c r="DZ25" s="1239"/>
    </row>
    <row r="26" spans="2:130" s="1190" customFormat="1" ht="16.5" customHeight="1">
      <c r="B26" s="1156"/>
      <c r="C26" s="1157"/>
      <c r="D26" s="1157"/>
      <c r="E26" s="1157"/>
      <c r="F26" s="1157"/>
      <c r="G26" s="1157"/>
      <c r="H26" s="1157"/>
      <c r="I26" s="1157"/>
      <c r="J26" s="1157"/>
      <c r="K26" s="1157"/>
      <c r="L26" s="1157"/>
      <c r="M26" s="1157"/>
      <c r="N26" s="1157"/>
      <c r="O26" s="1157"/>
      <c r="P26" s="1157"/>
      <c r="Q26" s="1157"/>
      <c r="R26" s="1157"/>
      <c r="S26" s="1157"/>
      <c r="T26" s="1157"/>
      <c r="U26" s="1157"/>
      <c r="V26" s="1157"/>
      <c r="W26" s="1157"/>
      <c r="X26" s="1157"/>
      <c r="Y26" s="1157"/>
      <c r="Z26" s="1157"/>
      <c r="AA26" s="1157"/>
      <c r="AB26" s="1157"/>
      <c r="AC26" s="1157"/>
      <c r="AD26" s="1157"/>
      <c r="AE26" s="1157"/>
      <c r="AF26" s="1157"/>
      <c r="AG26" s="1157"/>
      <c r="AH26" s="1157"/>
      <c r="AI26" s="1157"/>
      <c r="AJ26" s="1157"/>
      <c r="AK26" s="1157"/>
      <c r="AL26" s="1157"/>
      <c r="AM26" s="1157"/>
      <c r="AN26" s="1157"/>
      <c r="AO26" s="1157"/>
      <c r="AP26" s="1157"/>
      <c r="AQ26" s="1157"/>
      <c r="AR26" s="1157"/>
      <c r="AS26" s="1157"/>
      <c r="AT26" s="1157"/>
      <c r="AU26" s="1157"/>
      <c r="AV26" s="1240"/>
      <c r="AW26" s="1157"/>
      <c r="AX26" s="1157"/>
      <c r="AY26" s="1157"/>
      <c r="AZ26" s="1157"/>
      <c r="BA26" s="1157"/>
      <c r="BB26" s="1157"/>
      <c r="BC26" s="1157"/>
      <c r="BD26" s="1168"/>
      <c r="BE26" s="1168"/>
      <c r="BF26" s="1168"/>
      <c r="BG26" s="1168"/>
      <c r="BH26" s="1168"/>
      <c r="BI26" s="1168"/>
      <c r="BJ26" s="1168"/>
      <c r="BK26" s="1168"/>
      <c r="BL26" s="1168"/>
      <c r="BM26" s="1168"/>
      <c r="BN26" s="1168"/>
      <c r="BO26" s="1168"/>
      <c r="BP26" s="1168"/>
      <c r="BQ26" s="1168"/>
      <c r="BR26" s="1168"/>
      <c r="BS26" s="1168"/>
      <c r="BT26" s="1168"/>
      <c r="BU26" s="1168"/>
      <c r="BV26" s="1168"/>
      <c r="BW26" s="1168"/>
      <c r="BX26" s="1168"/>
      <c r="BY26" s="1157"/>
      <c r="BZ26" s="1157"/>
      <c r="CA26" s="1157"/>
      <c r="CB26" s="1157"/>
      <c r="CC26" s="1157"/>
      <c r="CD26" s="1157"/>
      <c r="CE26" s="1157"/>
      <c r="CF26" s="1157"/>
      <c r="CG26" s="1157"/>
      <c r="CH26" s="1157"/>
      <c r="CI26" s="1157"/>
      <c r="CJ26" s="1157"/>
      <c r="CK26" s="1157"/>
      <c r="CL26" s="1157"/>
      <c r="CM26" s="1157"/>
      <c r="CN26" s="1240"/>
      <c r="CO26" s="1157"/>
      <c r="CP26" s="1157"/>
      <c r="CQ26" s="1157"/>
      <c r="CR26" s="1157"/>
      <c r="CS26" s="1157"/>
      <c r="CT26" s="1157"/>
      <c r="CU26" s="1157"/>
      <c r="CV26" s="1168"/>
      <c r="CW26" s="1168"/>
      <c r="CX26" s="1168"/>
      <c r="CY26" s="1168"/>
      <c r="CZ26" s="1168"/>
      <c r="DA26" s="1168"/>
      <c r="DB26" s="1168"/>
      <c r="DC26" s="1168"/>
      <c r="DD26" s="1168"/>
      <c r="DE26" s="1168"/>
      <c r="DF26" s="1168"/>
      <c r="DG26" s="1168"/>
      <c r="DH26" s="1168"/>
      <c r="DI26" s="1168"/>
      <c r="DJ26" s="1168"/>
      <c r="DK26" s="1168"/>
      <c r="DL26" s="1168"/>
      <c r="DM26" s="1168"/>
      <c r="DN26" s="1168"/>
      <c r="DO26" s="1168"/>
      <c r="DP26" s="1168"/>
      <c r="DQ26" s="1168"/>
      <c r="DR26" s="1157"/>
      <c r="DS26" s="1157"/>
      <c r="DT26" s="1157"/>
      <c r="DU26" s="1157"/>
      <c r="DV26" s="1157"/>
      <c r="DW26" s="1157"/>
      <c r="DX26" s="1157"/>
      <c r="DY26" s="1157"/>
      <c r="DZ26" s="1239"/>
    </row>
    <row r="27" spans="2:130" s="1190" customFormat="1" ht="16.5" customHeight="1">
      <c r="B27" s="1156"/>
      <c r="C27" s="1246"/>
      <c r="D27" s="1186"/>
      <c r="E27" s="1186"/>
      <c r="F27" s="1186"/>
      <c r="G27" s="1186"/>
      <c r="H27" s="1186"/>
      <c r="I27" s="1186"/>
      <c r="J27" s="1186"/>
      <c r="K27" s="1186"/>
      <c r="L27" s="1186"/>
      <c r="M27" s="1186"/>
      <c r="N27" s="1186"/>
      <c r="O27" s="1186"/>
      <c r="P27" s="1186"/>
      <c r="Q27" s="1186"/>
      <c r="R27" s="1186"/>
      <c r="S27" s="1186"/>
      <c r="T27" s="1186"/>
      <c r="U27" s="1186"/>
      <c r="V27" s="1186"/>
      <c r="W27" s="1186"/>
      <c r="X27" s="1186"/>
      <c r="Y27" s="1186"/>
      <c r="Z27" s="1186"/>
      <c r="AA27" s="1186"/>
      <c r="AB27" s="1186"/>
      <c r="AC27" s="1186"/>
      <c r="AD27" s="1186"/>
      <c r="AE27" s="1186"/>
      <c r="AF27" s="1186"/>
      <c r="AG27" s="1186"/>
      <c r="AH27" s="1186"/>
      <c r="AI27" s="1186"/>
      <c r="AJ27" s="1186"/>
      <c r="AK27" s="1186"/>
      <c r="AL27" s="1186"/>
      <c r="AM27" s="1186"/>
      <c r="AN27" s="1186"/>
      <c r="AO27" s="1186"/>
      <c r="AP27" s="1186"/>
      <c r="AQ27" s="1186"/>
      <c r="AR27" s="1186"/>
      <c r="AS27" s="1186"/>
      <c r="AT27" s="1186"/>
      <c r="AU27" s="1157"/>
      <c r="AV27" s="1240" t="s">
        <v>67</v>
      </c>
      <c r="AW27" s="1157"/>
      <c r="AX27" s="1157"/>
      <c r="AY27" s="1157"/>
      <c r="AZ27" s="1157"/>
      <c r="BA27" s="1157"/>
      <c r="BB27" s="1157"/>
      <c r="BC27" s="1157"/>
      <c r="BD27" s="2377" t="s">
        <v>783</v>
      </c>
      <c r="BE27" s="2378"/>
      <c r="BF27" s="2378"/>
      <c r="BG27" s="2378"/>
      <c r="BH27" s="2378"/>
      <c r="BI27" s="2378"/>
      <c r="BJ27" s="2378"/>
      <c r="BK27" s="2378"/>
      <c r="BL27" s="2378"/>
      <c r="BM27" s="2378"/>
      <c r="BN27" s="2378"/>
      <c r="BO27" s="2378"/>
      <c r="BP27" s="2378"/>
      <c r="BQ27" s="2378"/>
      <c r="BR27" s="2378"/>
      <c r="BS27" s="2378"/>
      <c r="BT27" s="2378"/>
      <c r="BU27" s="2378"/>
      <c r="BV27" s="2378"/>
      <c r="BW27" s="2378"/>
      <c r="BX27" s="2379"/>
      <c r="BY27" s="1157"/>
      <c r="BZ27" s="1157"/>
      <c r="CA27" s="1157"/>
      <c r="CB27" s="1157"/>
      <c r="CC27" s="1157"/>
      <c r="CD27" s="2441" t="s">
        <v>483</v>
      </c>
      <c r="CE27" s="2442"/>
      <c r="CF27" s="2442"/>
      <c r="CG27" s="2442"/>
      <c r="CH27" s="2442"/>
      <c r="CI27" s="2442"/>
      <c r="CJ27" s="2442"/>
      <c r="CK27" s="2442"/>
      <c r="CL27" s="2442"/>
      <c r="CM27" s="2443"/>
      <c r="CN27" s="2377" t="s">
        <v>92</v>
      </c>
      <c r="CO27" s="2378"/>
      <c r="CP27" s="2378"/>
      <c r="CQ27" s="2378"/>
      <c r="CR27" s="2378"/>
      <c r="CS27" s="2378"/>
      <c r="CT27" s="2379"/>
      <c r="CU27" s="1157"/>
      <c r="CV27" s="2377" t="s">
        <v>807</v>
      </c>
      <c r="CW27" s="2378"/>
      <c r="CX27" s="2378"/>
      <c r="CY27" s="2378"/>
      <c r="CZ27" s="2378"/>
      <c r="DA27" s="2378"/>
      <c r="DB27" s="2378"/>
      <c r="DC27" s="2378"/>
      <c r="DD27" s="2378"/>
      <c r="DE27" s="2378"/>
      <c r="DF27" s="2378"/>
      <c r="DG27" s="2378"/>
      <c r="DH27" s="2378"/>
      <c r="DI27" s="2378"/>
      <c r="DJ27" s="2378"/>
      <c r="DK27" s="2378"/>
      <c r="DL27" s="2378"/>
      <c r="DM27" s="2378"/>
      <c r="DN27" s="2378"/>
      <c r="DO27" s="2378"/>
      <c r="DP27" s="2378"/>
      <c r="DQ27" s="2379"/>
      <c r="DR27" s="1162"/>
      <c r="DS27" s="2441" t="s">
        <v>483</v>
      </c>
      <c r="DT27" s="2442"/>
      <c r="DU27" s="2442"/>
      <c r="DV27" s="2442"/>
      <c r="DW27" s="2442"/>
      <c r="DX27" s="2443"/>
      <c r="DY27" s="1157"/>
      <c r="DZ27" s="1239"/>
    </row>
    <row r="28" spans="2:130" s="1190" customFormat="1" ht="16.5" customHeight="1">
      <c r="B28" s="1156"/>
      <c r="C28" s="1247"/>
      <c r="D28" s="1186"/>
      <c r="E28" s="1186"/>
      <c r="F28" s="1186"/>
      <c r="G28" s="1186"/>
      <c r="H28" s="1186"/>
      <c r="I28" s="1186"/>
      <c r="J28" s="1186"/>
      <c r="K28" s="1186"/>
      <c r="L28" s="1186"/>
      <c r="M28" s="1186"/>
      <c r="N28" s="1186"/>
      <c r="O28" s="1186"/>
      <c r="P28" s="1186"/>
      <c r="Q28" s="1186"/>
      <c r="R28" s="1186"/>
      <c r="S28" s="1186"/>
      <c r="T28" s="1186"/>
      <c r="U28" s="1186"/>
      <c r="V28" s="1186"/>
      <c r="W28" s="1186"/>
      <c r="X28" s="1186"/>
      <c r="Y28" s="1186"/>
      <c r="Z28" s="1186"/>
      <c r="AA28" s="1186"/>
      <c r="AB28" s="1186"/>
      <c r="AC28" s="1186"/>
      <c r="AD28" s="1186"/>
      <c r="AE28" s="1186"/>
      <c r="AF28" s="1186"/>
      <c r="AG28" s="1186"/>
      <c r="AH28" s="1186"/>
      <c r="AI28" s="1186"/>
      <c r="AJ28" s="1186"/>
      <c r="AK28" s="1186"/>
      <c r="AL28" s="1186"/>
      <c r="AM28" s="1186"/>
      <c r="AN28" s="1186"/>
      <c r="AO28" s="1186"/>
      <c r="AP28" s="1186"/>
      <c r="AQ28" s="1186"/>
      <c r="AR28" s="1186"/>
      <c r="AS28" s="1186"/>
      <c r="AT28" s="1186"/>
      <c r="AU28" s="1157"/>
      <c r="AV28" s="1240"/>
      <c r="AW28" s="1157"/>
      <c r="AX28" s="1157"/>
      <c r="AY28" s="1157"/>
      <c r="AZ28" s="1157"/>
      <c r="BA28" s="1157"/>
      <c r="BB28" s="1157"/>
      <c r="BC28" s="1157"/>
      <c r="BD28" s="1168"/>
      <c r="BE28" s="1168"/>
      <c r="BF28" s="1168"/>
      <c r="BG28" s="1168"/>
      <c r="BH28" s="1168"/>
      <c r="BI28" s="1168"/>
      <c r="BJ28" s="1168"/>
      <c r="BK28" s="1168"/>
      <c r="BL28" s="1168"/>
      <c r="BM28" s="1168"/>
      <c r="BN28" s="1168"/>
      <c r="BO28" s="1168"/>
      <c r="BP28" s="1168"/>
      <c r="BQ28" s="1168"/>
      <c r="BR28" s="1168"/>
      <c r="BS28" s="1168"/>
      <c r="BT28" s="1168"/>
      <c r="BU28" s="1168"/>
      <c r="BV28" s="1168"/>
      <c r="BW28" s="1168"/>
      <c r="BX28" s="1168"/>
      <c r="BY28" s="1157"/>
      <c r="BZ28" s="1157"/>
      <c r="CA28" s="1157"/>
      <c r="CB28" s="1157"/>
      <c r="CC28" s="1157"/>
      <c r="CD28" s="1157"/>
      <c r="CE28" s="1157"/>
      <c r="CF28" s="1157"/>
      <c r="CG28" s="1157"/>
      <c r="CH28" s="1157"/>
      <c r="CI28" s="1157"/>
      <c r="CJ28" s="1157"/>
      <c r="CK28" s="1157"/>
      <c r="CL28" s="1157"/>
      <c r="CM28" s="1157"/>
      <c r="CN28" s="1240"/>
      <c r="CO28" s="1157"/>
      <c r="CP28" s="1157"/>
      <c r="CQ28" s="1157"/>
      <c r="CR28" s="1157"/>
      <c r="CS28" s="1157"/>
      <c r="CT28" s="1157"/>
      <c r="CU28" s="1157"/>
      <c r="CV28" s="1168"/>
      <c r="CW28" s="1168"/>
      <c r="CX28" s="1168"/>
      <c r="CY28" s="1168"/>
      <c r="CZ28" s="1168"/>
      <c r="DA28" s="1168"/>
      <c r="DB28" s="1168"/>
      <c r="DC28" s="1168"/>
      <c r="DD28" s="1168"/>
      <c r="DE28" s="1168"/>
      <c r="DF28" s="1168"/>
      <c r="DG28" s="1168"/>
      <c r="DH28" s="1168"/>
      <c r="DI28" s="1168"/>
      <c r="DJ28" s="1168"/>
      <c r="DK28" s="1168"/>
      <c r="DL28" s="1168"/>
      <c r="DM28" s="1168"/>
      <c r="DN28" s="1168"/>
      <c r="DO28" s="1168"/>
      <c r="DP28" s="1168"/>
      <c r="DQ28" s="1168"/>
      <c r="DR28" s="1157"/>
      <c r="DS28" s="1157"/>
      <c r="DT28" s="1157"/>
      <c r="DU28" s="1157"/>
      <c r="DV28" s="1157"/>
      <c r="DW28" s="1157"/>
      <c r="DX28" s="1157"/>
      <c r="DY28" s="1157"/>
      <c r="DZ28" s="1239"/>
    </row>
    <row r="29" spans="2:130" s="1190" customFormat="1" ht="16.5" customHeight="1">
      <c r="B29" s="1156"/>
      <c r="C29" s="1186"/>
      <c r="D29" s="1186"/>
      <c r="E29" s="1186"/>
      <c r="F29" s="1186"/>
      <c r="G29" s="1186"/>
      <c r="H29" s="1186"/>
      <c r="I29" s="1186"/>
      <c r="J29" s="1186"/>
      <c r="K29" s="1186"/>
      <c r="L29" s="1186"/>
      <c r="M29" s="1186"/>
      <c r="N29" s="1186"/>
      <c r="O29" s="1186"/>
      <c r="P29" s="1186"/>
      <c r="Q29" s="1186"/>
      <c r="R29" s="1186"/>
      <c r="S29" s="1186"/>
      <c r="T29" s="1186"/>
      <c r="U29" s="1186"/>
      <c r="V29" s="1186"/>
      <c r="W29" s="1186"/>
      <c r="X29" s="1186"/>
      <c r="Y29" s="1186"/>
      <c r="Z29" s="1186"/>
      <c r="AA29" s="1186"/>
      <c r="AB29" s="1186"/>
      <c r="AC29" s="1186"/>
      <c r="AD29" s="1186"/>
      <c r="AE29" s="1186"/>
      <c r="AF29" s="1186"/>
      <c r="AG29" s="1186"/>
      <c r="AH29" s="1186"/>
      <c r="AI29" s="1186"/>
      <c r="AJ29" s="1186"/>
      <c r="AK29" s="1186"/>
      <c r="AL29" s="1186"/>
      <c r="AM29" s="1186"/>
      <c r="AN29" s="1186"/>
      <c r="AO29" s="1186"/>
      <c r="AP29" s="1186"/>
      <c r="AQ29" s="1186"/>
      <c r="AR29" s="1186"/>
      <c r="AS29" s="1186"/>
      <c r="AT29" s="1186"/>
      <c r="AU29" s="1157"/>
      <c r="AV29" s="1240" t="s">
        <v>68</v>
      </c>
      <c r="AW29" s="1157"/>
      <c r="AX29" s="1157"/>
      <c r="AY29" s="1157"/>
      <c r="AZ29" s="1157"/>
      <c r="BA29" s="1157"/>
      <c r="BB29" s="1157"/>
      <c r="BC29" s="1157"/>
      <c r="BD29" s="2377" t="s">
        <v>298</v>
      </c>
      <c r="BE29" s="2378"/>
      <c r="BF29" s="2378"/>
      <c r="BG29" s="2378"/>
      <c r="BH29" s="2378"/>
      <c r="BI29" s="2378"/>
      <c r="BJ29" s="2378"/>
      <c r="BK29" s="2378"/>
      <c r="BL29" s="2378"/>
      <c r="BM29" s="2378"/>
      <c r="BN29" s="2378"/>
      <c r="BO29" s="2378"/>
      <c r="BP29" s="2378"/>
      <c r="BQ29" s="2378"/>
      <c r="BR29" s="2378"/>
      <c r="BS29" s="2378"/>
      <c r="BT29" s="2378"/>
      <c r="BU29" s="2378"/>
      <c r="BV29" s="2378"/>
      <c r="BW29" s="2378"/>
      <c r="BX29" s="2379"/>
      <c r="BY29" s="1157"/>
      <c r="BZ29" s="1157"/>
      <c r="CA29" s="1157"/>
      <c r="CB29" s="1157"/>
      <c r="CC29" s="1157"/>
      <c r="CD29" s="2441" t="s">
        <v>483</v>
      </c>
      <c r="CE29" s="2442"/>
      <c r="CF29" s="2442"/>
      <c r="CG29" s="2442"/>
      <c r="CH29" s="2442"/>
      <c r="CI29" s="2442"/>
      <c r="CJ29" s="2442"/>
      <c r="CK29" s="2442"/>
      <c r="CL29" s="2442"/>
      <c r="CM29" s="2443"/>
      <c r="CN29" s="2441"/>
      <c r="CO29" s="2442"/>
      <c r="CP29" s="2442"/>
      <c r="CQ29" s="2442"/>
      <c r="CR29" s="2442"/>
      <c r="CS29" s="2442"/>
      <c r="CT29" s="2443"/>
      <c r="CU29" s="1157"/>
      <c r="CV29" s="2377"/>
      <c r="CW29" s="2378"/>
      <c r="CX29" s="2378"/>
      <c r="CY29" s="2378"/>
      <c r="CZ29" s="2378"/>
      <c r="DA29" s="2378"/>
      <c r="DB29" s="2378"/>
      <c r="DC29" s="2378"/>
      <c r="DD29" s="2378"/>
      <c r="DE29" s="2378"/>
      <c r="DF29" s="2378"/>
      <c r="DG29" s="2378"/>
      <c r="DH29" s="2378"/>
      <c r="DI29" s="2378"/>
      <c r="DJ29" s="2378"/>
      <c r="DK29" s="2378"/>
      <c r="DL29" s="2378"/>
      <c r="DM29" s="2378"/>
      <c r="DN29" s="2378"/>
      <c r="DO29" s="2378"/>
      <c r="DP29" s="2379"/>
      <c r="DQ29" s="1168"/>
      <c r="DR29" s="2441"/>
      <c r="DS29" s="2442"/>
      <c r="DT29" s="2442"/>
      <c r="DU29" s="2442"/>
      <c r="DV29" s="2442"/>
      <c r="DW29" s="2442"/>
      <c r="DX29" s="2443"/>
      <c r="DY29" s="1157"/>
      <c r="DZ29" s="1239"/>
    </row>
    <row r="30" spans="2:130" s="1190" customFormat="1" ht="16.5" customHeight="1">
      <c r="B30" s="1156"/>
      <c r="C30" s="1186"/>
      <c r="D30" s="1186"/>
      <c r="E30" s="1186"/>
      <c r="F30" s="1186"/>
      <c r="G30" s="1186"/>
      <c r="H30" s="1186"/>
      <c r="I30" s="1186"/>
      <c r="J30" s="1186"/>
      <c r="K30" s="1186"/>
      <c r="L30" s="1186"/>
      <c r="M30" s="1186"/>
      <c r="N30" s="1186"/>
      <c r="O30" s="1186"/>
      <c r="P30" s="1186"/>
      <c r="Q30" s="1186"/>
      <c r="R30" s="1186"/>
      <c r="S30" s="1186"/>
      <c r="T30" s="1186"/>
      <c r="U30" s="1186"/>
      <c r="V30" s="1186"/>
      <c r="W30" s="1186"/>
      <c r="X30" s="1186"/>
      <c r="Y30" s="1186"/>
      <c r="Z30" s="1186"/>
      <c r="AA30" s="1186"/>
      <c r="AB30" s="1186"/>
      <c r="AC30" s="1186"/>
      <c r="AD30" s="1186"/>
      <c r="AE30" s="1186"/>
      <c r="AF30" s="1186"/>
      <c r="AG30" s="1186"/>
      <c r="AH30" s="1186"/>
      <c r="AI30" s="1186"/>
      <c r="AJ30" s="1186"/>
      <c r="AK30" s="1186"/>
      <c r="AL30" s="1186"/>
      <c r="AM30" s="1186"/>
      <c r="AN30" s="1186"/>
      <c r="AO30" s="1186"/>
      <c r="AP30" s="1186"/>
      <c r="AQ30" s="1186"/>
      <c r="AR30" s="1186"/>
      <c r="AS30" s="1186"/>
      <c r="AT30" s="1186"/>
      <c r="AU30" s="1157"/>
      <c r="AV30" s="1240"/>
      <c r="AW30" s="1157"/>
      <c r="AX30" s="1157"/>
      <c r="AY30" s="1157"/>
      <c r="AZ30" s="1157"/>
      <c r="BA30" s="1157"/>
      <c r="BB30" s="1157"/>
      <c r="BC30" s="1157"/>
      <c r="BD30" s="1168"/>
      <c r="BE30" s="1168"/>
      <c r="BF30" s="1168"/>
      <c r="BG30" s="1168"/>
      <c r="BH30" s="1168"/>
      <c r="BI30" s="1168"/>
      <c r="BJ30" s="1168"/>
      <c r="BK30" s="1168"/>
      <c r="BL30" s="1168"/>
      <c r="BM30" s="1168"/>
      <c r="BN30" s="1168"/>
      <c r="BO30" s="1168"/>
      <c r="BP30" s="1168"/>
      <c r="BQ30" s="1168"/>
      <c r="BR30" s="1168"/>
      <c r="BS30" s="1168"/>
      <c r="BT30" s="1168"/>
      <c r="BU30" s="1168"/>
      <c r="BV30" s="1168"/>
      <c r="BW30" s="1168"/>
      <c r="BX30" s="1168"/>
      <c r="BY30" s="1157"/>
      <c r="BZ30" s="1157"/>
      <c r="CA30" s="1157"/>
      <c r="CB30" s="1157"/>
      <c r="CC30" s="1157"/>
      <c r="CD30" s="1157"/>
      <c r="CE30" s="1157"/>
      <c r="CF30" s="1157"/>
      <c r="CG30" s="1157"/>
      <c r="CH30" s="1157"/>
      <c r="CI30" s="1157"/>
      <c r="CJ30" s="1157"/>
      <c r="CK30" s="1157"/>
      <c r="CL30" s="1157"/>
      <c r="CM30" s="1157"/>
      <c r="CN30" s="1157"/>
      <c r="CO30" s="1157"/>
      <c r="CP30" s="1157"/>
      <c r="CQ30" s="1157"/>
      <c r="CR30" s="1157"/>
      <c r="CS30" s="1157"/>
      <c r="CT30" s="1157"/>
      <c r="CU30" s="1157"/>
      <c r="CV30" s="1157"/>
      <c r="CW30" s="1157"/>
      <c r="CX30" s="1157"/>
      <c r="CY30" s="1157"/>
      <c r="CZ30" s="1157"/>
      <c r="DA30" s="1157"/>
      <c r="DB30" s="1157"/>
      <c r="DC30" s="1157"/>
      <c r="DD30" s="1157"/>
      <c r="DE30" s="1157"/>
      <c r="DF30" s="1157"/>
      <c r="DG30" s="1157"/>
      <c r="DH30" s="1157"/>
      <c r="DI30" s="1157"/>
      <c r="DJ30" s="1157"/>
      <c r="DK30" s="1157"/>
      <c r="DL30" s="1157"/>
      <c r="DM30" s="1157"/>
      <c r="DN30" s="1157"/>
      <c r="DO30" s="1157"/>
      <c r="DP30" s="1157"/>
      <c r="DQ30" s="1157"/>
      <c r="DR30" s="1157"/>
      <c r="DS30" s="1157"/>
      <c r="DT30" s="1157"/>
      <c r="DU30" s="1157"/>
      <c r="DV30" s="1157"/>
      <c r="DW30" s="1157"/>
      <c r="DX30" s="1157"/>
      <c r="DY30" s="1157"/>
      <c r="DZ30" s="1239"/>
    </row>
    <row r="31" spans="2:130" s="1190" customFormat="1" ht="16.5" customHeight="1">
      <c r="B31" s="1156"/>
      <c r="C31" s="1186"/>
      <c r="D31" s="1186"/>
      <c r="E31" s="1186"/>
      <c r="F31" s="1186"/>
      <c r="G31" s="1186"/>
      <c r="H31" s="1186"/>
      <c r="I31" s="1186"/>
      <c r="J31" s="1186"/>
      <c r="K31" s="1186"/>
      <c r="L31" s="1186"/>
      <c r="M31" s="1186"/>
      <c r="N31" s="1186"/>
      <c r="O31" s="1186"/>
      <c r="P31" s="1186"/>
      <c r="Q31" s="1186"/>
      <c r="R31" s="1186"/>
      <c r="S31" s="1186"/>
      <c r="T31" s="1186"/>
      <c r="U31" s="1186"/>
      <c r="V31" s="1186"/>
      <c r="W31" s="1186"/>
      <c r="X31" s="1186"/>
      <c r="Y31" s="1186"/>
      <c r="Z31" s="1186"/>
      <c r="AA31" s="1186"/>
      <c r="AB31" s="1186"/>
      <c r="AC31" s="1186"/>
      <c r="AD31" s="1186"/>
      <c r="AE31" s="1186"/>
      <c r="AF31" s="1186"/>
      <c r="AG31" s="1186"/>
      <c r="AH31" s="1186"/>
      <c r="AI31" s="1186"/>
      <c r="AJ31" s="1186"/>
      <c r="AK31" s="1186"/>
      <c r="AL31" s="1186"/>
      <c r="AM31" s="1186"/>
      <c r="AN31" s="1186"/>
      <c r="AO31" s="1186"/>
      <c r="AP31" s="1186"/>
      <c r="AQ31" s="1186"/>
      <c r="AR31" s="1186"/>
      <c r="AS31" s="1186"/>
      <c r="AT31" s="1186"/>
      <c r="AU31" s="1157"/>
      <c r="AV31" s="1244" t="s">
        <v>53</v>
      </c>
      <c r="AW31" s="1161"/>
      <c r="AX31" s="1161"/>
      <c r="AY31" s="1161"/>
      <c r="AZ31" s="1161"/>
      <c r="BA31" s="1161"/>
      <c r="BB31" s="1161"/>
      <c r="BC31" s="1161"/>
      <c r="BD31" s="2377" t="s">
        <v>304</v>
      </c>
      <c r="BE31" s="2378"/>
      <c r="BF31" s="2378"/>
      <c r="BG31" s="2378"/>
      <c r="BH31" s="2378"/>
      <c r="BI31" s="2378"/>
      <c r="BJ31" s="2378"/>
      <c r="BK31" s="2378"/>
      <c r="BL31" s="2378"/>
      <c r="BM31" s="2378"/>
      <c r="BN31" s="2378"/>
      <c r="BO31" s="2378"/>
      <c r="BP31" s="2378"/>
      <c r="BQ31" s="2378"/>
      <c r="BR31" s="2378"/>
      <c r="BS31" s="2378"/>
      <c r="BT31" s="2378"/>
      <c r="BU31" s="2378"/>
      <c r="BV31" s="2378"/>
      <c r="BW31" s="2378"/>
      <c r="BX31" s="2379"/>
      <c r="BY31" s="1161"/>
      <c r="BZ31" s="1161"/>
      <c r="CA31" s="1161"/>
      <c r="CB31" s="1161"/>
      <c r="CC31" s="1161"/>
      <c r="CD31" s="2441" t="s">
        <v>483</v>
      </c>
      <c r="CE31" s="2442"/>
      <c r="CF31" s="2442"/>
      <c r="CG31" s="2442"/>
      <c r="CH31" s="2442"/>
      <c r="CI31" s="2442"/>
      <c r="CJ31" s="2442"/>
      <c r="CK31" s="2442"/>
      <c r="CL31" s="2442"/>
      <c r="CM31" s="2443"/>
      <c r="CN31" s="1161"/>
      <c r="CO31" s="1161"/>
      <c r="CP31" s="1161"/>
      <c r="CQ31" s="1161"/>
      <c r="CR31" s="1161"/>
      <c r="CS31" s="1161"/>
      <c r="CT31" s="1161"/>
      <c r="CU31" s="1161"/>
      <c r="CV31" s="1161"/>
      <c r="CW31" s="1161"/>
      <c r="CX31" s="1161"/>
      <c r="CY31" s="1161"/>
      <c r="CZ31" s="1161"/>
      <c r="DA31" s="1161"/>
      <c r="DB31" s="1161"/>
      <c r="DC31" s="1161"/>
      <c r="DD31" s="1161"/>
      <c r="DE31" s="1161"/>
      <c r="DF31" s="1161"/>
      <c r="DG31" s="1161"/>
      <c r="DH31" s="1161"/>
      <c r="DI31" s="1161"/>
      <c r="DJ31" s="1161"/>
      <c r="DK31" s="1161"/>
      <c r="DL31" s="1161"/>
      <c r="DM31" s="1161"/>
      <c r="DN31" s="1161"/>
      <c r="DO31" s="1161"/>
      <c r="DP31" s="1161"/>
      <c r="DQ31" s="1161"/>
      <c r="DR31" s="1161"/>
      <c r="DS31" s="1161"/>
      <c r="DT31" s="1161"/>
      <c r="DU31" s="1161"/>
      <c r="DV31" s="1161"/>
      <c r="DW31" s="1161"/>
      <c r="DX31" s="1161"/>
      <c r="DY31" s="1161"/>
      <c r="DZ31" s="1239"/>
    </row>
    <row r="32" spans="2:130" s="1190" customFormat="1" ht="34.5" customHeight="1">
      <c r="B32" s="1156"/>
      <c r="C32" s="1157"/>
      <c r="D32" s="1157"/>
      <c r="E32" s="1157"/>
      <c r="F32" s="1157"/>
      <c r="G32" s="1157"/>
      <c r="H32" s="1157"/>
      <c r="I32" s="1157"/>
      <c r="J32" s="1157"/>
      <c r="K32" s="1157"/>
      <c r="L32" s="1157"/>
      <c r="M32" s="1157"/>
      <c r="N32" s="1157"/>
      <c r="O32" s="1157"/>
      <c r="P32" s="1157"/>
      <c r="Q32" s="1157"/>
      <c r="R32" s="1157"/>
      <c r="S32" s="1157"/>
      <c r="T32" s="1157"/>
      <c r="U32" s="1157"/>
      <c r="V32" s="1157"/>
      <c r="W32" s="1157"/>
      <c r="X32" s="1157"/>
      <c r="Y32" s="1157"/>
      <c r="Z32" s="1157"/>
      <c r="AA32" s="1157"/>
      <c r="AB32" s="1157"/>
      <c r="AC32" s="1157"/>
      <c r="AD32" s="1157"/>
      <c r="AE32" s="1157"/>
      <c r="AF32" s="1157"/>
      <c r="AG32" s="1157"/>
      <c r="AH32" s="1157"/>
      <c r="AI32" s="1157"/>
      <c r="AJ32" s="1157"/>
      <c r="AK32" s="1157"/>
      <c r="AL32" s="1157"/>
      <c r="AM32" s="1157"/>
      <c r="AN32" s="1157"/>
      <c r="AO32" s="1157"/>
      <c r="AP32" s="1157"/>
      <c r="AQ32" s="1157"/>
      <c r="AR32" s="1157"/>
      <c r="AS32" s="1157"/>
      <c r="AT32" s="1157"/>
      <c r="AU32" s="1157"/>
      <c r="AV32" s="1157"/>
      <c r="AW32" s="1157"/>
      <c r="AX32" s="1157"/>
      <c r="AY32" s="1157"/>
      <c r="AZ32" s="1157"/>
      <c r="BA32" s="1157"/>
      <c r="BB32" s="1157"/>
      <c r="BC32" s="1157"/>
      <c r="BD32" s="1157"/>
      <c r="BE32" s="1157"/>
      <c r="BF32" s="1157"/>
      <c r="BG32" s="1157"/>
      <c r="BH32" s="1157"/>
      <c r="BI32" s="1157"/>
      <c r="BJ32" s="1157"/>
      <c r="BK32" s="1157"/>
      <c r="BL32" s="1157"/>
      <c r="BM32" s="1157"/>
      <c r="BN32" s="1157"/>
      <c r="BO32" s="1157"/>
      <c r="BP32" s="1157"/>
      <c r="BQ32" s="1157"/>
      <c r="BR32" s="1157"/>
      <c r="BS32" s="1157"/>
      <c r="BT32" s="1157"/>
      <c r="BU32" s="1157"/>
      <c r="BV32" s="1157"/>
      <c r="BW32" s="1157"/>
      <c r="BX32" s="1157"/>
      <c r="BY32" s="1157"/>
      <c r="BZ32" s="1157"/>
      <c r="CA32" s="1157"/>
      <c r="CB32" s="1157"/>
      <c r="CC32" s="1157"/>
      <c r="CD32" s="1157"/>
      <c r="CE32" s="1157"/>
      <c r="CF32" s="1157"/>
      <c r="CG32" s="1157"/>
      <c r="CH32" s="1157"/>
      <c r="CI32" s="1157"/>
      <c r="CJ32" s="1157"/>
      <c r="CK32" s="1157"/>
      <c r="CL32" s="1157"/>
      <c r="CM32" s="1157"/>
      <c r="CN32" s="1157"/>
      <c r="CO32" s="1157"/>
      <c r="CP32" s="1157"/>
      <c r="CQ32" s="1157"/>
      <c r="CR32" s="1157"/>
      <c r="CS32" s="1157"/>
      <c r="CT32" s="1157"/>
      <c r="CU32" s="1157"/>
      <c r="CV32" s="1157"/>
      <c r="CW32" s="1157"/>
      <c r="CX32" s="1157"/>
      <c r="CY32" s="1157"/>
      <c r="CZ32" s="1157"/>
      <c r="DA32" s="1157"/>
      <c r="DB32" s="1157"/>
      <c r="DC32" s="1157"/>
      <c r="DD32" s="1157"/>
      <c r="DE32" s="1157"/>
      <c r="DF32" s="1157"/>
      <c r="DG32" s="1157"/>
      <c r="DH32" s="1157"/>
      <c r="DI32" s="1157"/>
      <c r="DJ32" s="1157"/>
      <c r="DK32" s="1157"/>
      <c r="DL32" s="1157"/>
      <c r="DM32" s="1157"/>
      <c r="DN32" s="1157"/>
      <c r="DO32" s="1157"/>
      <c r="DP32" s="1157"/>
      <c r="DQ32" s="1157"/>
      <c r="DR32" s="1157"/>
      <c r="DS32" s="1157"/>
      <c r="DT32" s="1157"/>
      <c r="DU32" s="1157"/>
      <c r="DV32" s="1157"/>
      <c r="DW32" s="1157"/>
      <c r="DX32" s="1157"/>
      <c r="DY32" s="1157"/>
      <c r="DZ32" s="1158"/>
    </row>
    <row r="33" spans="2:130" s="1190" customFormat="1" ht="23.25" customHeight="1">
      <c r="B33" s="1191"/>
      <c r="C33" s="1192" t="s">
        <v>89</v>
      </c>
      <c r="D33" s="1193"/>
      <c r="E33" s="1193"/>
      <c r="F33" s="1193"/>
      <c r="G33" s="1193"/>
      <c r="H33" s="1193"/>
      <c r="I33" s="1193"/>
      <c r="J33" s="1193"/>
      <c r="K33" s="1193"/>
      <c r="L33" s="1193"/>
      <c r="M33" s="1193"/>
      <c r="N33" s="1193"/>
      <c r="O33" s="1193"/>
      <c r="P33" s="1193"/>
      <c r="Q33" s="1193"/>
      <c r="R33" s="1193"/>
      <c r="S33" s="1193"/>
      <c r="T33" s="1193"/>
      <c r="U33" s="1193"/>
      <c r="V33" s="1193"/>
      <c r="W33" s="1193"/>
      <c r="X33" s="1193"/>
      <c r="Y33" s="1193"/>
      <c r="Z33" s="1193"/>
      <c r="AA33" s="1193"/>
      <c r="AB33" s="1193"/>
      <c r="AC33" s="1193"/>
      <c r="AD33" s="1193"/>
      <c r="AE33" s="1193"/>
      <c r="AF33" s="1193"/>
      <c r="AG33" s="1193"/>
      <c r="AH33" s="1193"/>
      <c r="AI33" s="1193"/>
      <c r="AJ33" s="1193"/>
      <c r="AK33" s="1193"/>
      <c r="AL33" s="1193"/>
      <c r="AM33" s="1193"/>
      <c r="AN33" s="1193"/>
      <c r="AO33" s="1193"/>
      <c r="AP33" s="1193"/>
      <c r="AQ33" s="1193"/>
      <c r="AR33" s="1193"/>
      <c r="AS33" s="1193"/>
      <c r="AT33" s="1193"/>
      <c r="AU33" s="1193"/>
      <c r="AV33" s="1193"/>
      <c r="AW33" s="1193"/>
      <c r="AX33" s="1193"/>
      <c r="AY33" s="1193"/>
      <c r="AZ33" s="1193"/>
      <c r="BA33" s="1193"/>
      <c r="BB33" s="1193"/>
      <c r="BC33" s="1193"/>
      <c r="BD33" s="1193"/>
      <c r="BE33" s="1193"/>
      <c r="BF33" s="1193"/>
      <c r="BG33" s="1193"/>
      <c r="BH33" s="1193"/>
      <c r="BI33" s="1193"/>
      <c r="BJ33" s="1193"/>
      <c r="BK33" s="1193"/>
      <c r="BL33" s="1193"/>
      <c r="BM33" s="1193"/>
      <c r="BN33" s="1193"/>
      <c r="BO33" s="1193"/>
      <c r="BP33" s="1193"/>
      <c r="BQ33" s="1193"/>
      <c r="BR33" s="1193"/>
      <c r="BS33" s="1193"/>
      <c r="BT33" s="1193"/>
      <c r="BU33" s="1193"/>
      <c r="BV33" s="1193"/>
      <c r="BW33" s="1193"/>
      <c r="BX33" s="1193"/>
      <c r="BY33" s="1193"/>
      <c r="BZ33" s="1193"/>
      <c r="CA33" s="1193"/>
      <c r="CB33" s="1193"/>
      <c r="CC33" s="1193"/>
      <c r="CD33" s="1193"/>
      <c r="CE33" s="1193"/>
      <c r="CF33" s="1193"/>
      <c r="CG33" s="1193"/>
      <c r="CH33" s="1193"/>
      <c r="CI33" s="1193"/>
      <c r="CJ33" s="1193"/>
      <c r="CK33" s="1193"/>
      <c r="CL33" s="1193"/>
      <c r="CM33" s="1193"/>
      <c r="CN33" s="1193"/>
      <c r="CO33" s="1193"/>
      <c r="CP33" s="1193"/>
      <c r="CQ33" s="1193"/>
      <c r="CR33" s="1193"/>
      <c r="CS33" s="1193"/>
      <c r="CT33" s="1193"/>
      <c r="CU33" s="1193"/>
      <c r="CV33" s="1193"/>
      <c r="CW33" s="1193"/>
      <c r="CX33" s="1193"/>
      <c r="CY33" s="1193"/>
      <c r="CZ33" s="1193"/>
      <c r="DA33" s="1193"/>
      <c r="DB33" s="1193"/>
      <c r="DC33" s="1193"/>
      <c r="DD33" s="1193"/>
      <c r="DE33" s="1193"/>
      <c r="DF33" s="1193"/>
      <c r="DG33" s="1193"/>
      <c r="DH33" s="1193"/>
      <c r="DI33" s="1193"/>
      <c r="DJ33" s="1193"/>
      <c r="DK33" s="1193"/>
      <c r="DL33" s="1193"/>
      <c r="DM33" s="1193"/>
      <c r="DN33" s="1193"/>
      <c r="DO33" s="1193"/>
      <c r="DP33" s="1193"/>
      <c r="DQ33" s="1193"/>
      <c r="DR33" s="1193"/>
      <c r="DS33" s="1193"/>
      <c r="DT33" s="1193"/>
      <c r="DU33" s="1193"/>
      <c r="DV33" s="1193"/>
      <c r="DW33" s="1193"/>
      <c r="DX33" s="1193"/>
      <c r="DY33" s="1193"/>
      <c r="DZ33" s="1195"/>
    </row>
    <row r="34" spans="2:130" s="1190" customFormat="1" ht="16.899999999999999" customHeight="1" thickBot="1">
      <c r="B34" s="1156"/>
      <c r="C34" s="1185"/>
      <c r="D34" s="1157"/>
      <c r="E34" s="1157"/>
      <c r="F34" s="1157"/>
      <c r="G34" s="1157"/>
      <c r="H34" s="1157"/>
      <c r="I34" s="1157"/>
      <c r="J34" s="1157"/>
      <c r="K34" s="1157"/>
      <c r="L34" s="1157"/>
      <c r="M34" s="1157"/>
      <c r="N34" s="1157"/>
      <c r="O34" s="1157"/>
      <c r="P34" s="1157"/>
      <c r="Q34" s="1157"/>
      <c r="R34" s="1157"/>
      <c r="S34" s="1157"/>
      <c r="T34" s="1157"/>
      <c r="U34" s="1157"/>
      <c r="V34" s="1157"/>
      <c r="W34" s="1157"/>
      <c r="X34" s="1157"/>
      <c r="Y34" s="1157"/>
      <c r="Z34" s="1157"/>
      <c r="AA34" s="1157"/>
      <c r="AB34" s="1157"/>
      <c r="AC34" s="1157"/>
      <c r="AD34" s="1157"/>
      <c r="AE34" s="1157"/>
      <c r="AF34" s="1157"/>
      <c r="AG34" s="1157"/>
      <c r="AH34" s="1157"/>
      <c r="AI34" s="1157"/>
      <c r="AJ34" s="1157"/>
      <c r="AK34" s="1157"/>
      <c r="AL34" s="1157"/>
      <c r="AM34" s="1157"/>
      <c r="AN34" s="1157"/>
      <c r="AO34" s="1157"/>
      <c r="AP34" s="1157"/>
      <c r="AQ34" s="1157"/>
      <c r="AR34" s="1157"/>
      <c r="AS34" s="1157"/>
      <c r="AT34" s="1157"/>
      <c r="AU34" s="1157"/>
      <c r="AV34" s="1157"/>
      <c r="AW34" s="1157"/>
      <c r="AX34" s="1157"/>
      <c r="AY34" s="1157"/>
      <c r="AZ34" s="1157"/>
      <c r="BA34" s="1157"/>
      <c r="BB34" s="1157"/>
      <c r="BC34" s="1157"/>
      <c r="BD34" s="1157"/>
      <c r="BE34" s="1157"/>
      <c r="BF34" s="1157"/>
      <c r="BG34" s="1157"/>
      <c r="BH34" s="1157"/>
      <c r="BI34" s="1157"/>
      <c r="BJ34" s="1157"/>
      <c r="BK34" s="1157"/>
      <c r="BL34" s="1157"/>
      <c r="BM34" s="1157"/>
      <c r="BN34" s="1157"/>
      <c r="BO34" s="1157"/>
      <c r="BP34" s="1157"/>
      <c r="BQ34" s="1157"/>
      <c r="BR34" s="1157"/>
      <c r="BS34" s="1157"/>
      <c r="BT34" s="1157"/>
      <c r="BU34" s="1157"/>
      <c r="BV34" s="1157"/>
      <c r="BW34" s="1157"/>
      <c r="BX34" s="1157"/>
      <c r="BY34" s="1157"/>
      <c r="BZ34" s="1157"/>
      <c r="CA34" s="1157"/>
      <c r="CB34" s="1157"/>
      <c r="CC34" s="1157"/>
      <c r="CD34" s="1157"/>
      <c r="CE34" s="1157"/>
      <c r="CF34" s="1157"/>
      <c r="CG34" s="1157"/>
      <c r="CH34" s="1157"/>
      <c r="CI34" s="1157"/>
      <c r="CJ34" s="1157"/>
      <c r="CK34" s="1157"/>
      <c r="CL34" s="1157"/>
      <c r="CM34" s="1157"/>
      <c r="CN34" s="1157"/>
      <c r="CO34" s="1157"/>
      <c r="CP34" s="1157"/>
      <c r="CQ34" s="1157"/>
      <c r="CR34" s="1157"/>
      <c r="CS34" s="1157"/>
      <c r="CT34" s="1157"/>
      <c r="CU34" s="1157"/>
      <c r="CV34" s="1157"/>
      <c r="CW34" s="1157"/>
      <c r="CX34" s="1157"/>
      <c r="CY34" s="1157"/>
      <c r="CZ34" s="1157"/>
      <c r="DA34" s="1157"/>
      <c r="DB34" s="1157"/>
      <c r="DC34" s="1157"/>
      <c r="DD34" s="1157"/>
      <c r="DE34" s="1157"/>
      <c r="DF34" s="1157"/>
      <c r="DG34" s="1157"/>
      <c r="DH34" s="1157"/>
      <c r="DI34" s="1157"/>
      <c r="DJ34" s="1157"/>
      <c r="DK34" s="1157"/>
      <c r="DL34" s="1157"/>
      <c r="DM34" s="1157"/>
      <c r="DN34" s="1157"/>
      <c r="DO34" s="1157"/>
      <c r="DP34" s="1157"/>
      <c r="DQ34" s="1157"/>
      <c r="DR34" s="1157"/>
      <c r="DS34" s="1157"/>
      <c r="DT34" s="1157"/>
      <c r="DU34" s="1157"/>
      <c r="DV34" s="1157"/>
      <c r="DW34" s="1157"/>
      <c r="DX34" s="1157"/>
      <c r="DY34" s="1157"/>
      <c r="DZ34" s="1158"/>
    </row>
    <row r="35" spans="2:130" s="1190" customFormat="1" ht="16.149999999999999" customHeight="1" thickBot="1">
      <c r="B35" s="1156"/>
      <c r="C35" s="2479" t="s">
        <v>54</v>
      </c>
      <c r="D35" s="2480"/>
      <c r="E35" s="2480"/>
      <c r="F35" s="2480"/>
      <c r="G35" s="2480"/>
      <c r="H35" s="2480"/>
      <c r="I35" s="2480"/>
      <c r="J35" s="2480"/>
      <c r="K35" s="2480"/>
      <c r="L35" s="2480"/>
      <c r="M35" s="2480"/>
      <c r="N35" s="2480"/>
      <c r="O35" s="2480"/>
      <c r="P35" s="2480"/>
      <c r="Q35" s="2480"/>
      <c r="R35" s="2480"/>
      <c r="S35" s="2481"/>
      <c r="T35" s="1248"/>
      <c r="U35" s="1248"/>
      <c r="V35" s="1249" t="s">
        <v>85</v>
      </c>
      <c r="W35" s="1249"/>
      <c r="X35" s="1249"/>
      <c r="Y35" s="1249"/>
      <c r="Z35" s="1249"/>
      <c r="AA35" s="1248"/>
      <c r="AB35" s="1248"/>
      <c r="AC35" s="1248"/>
      <c r="AD35" s="1248"/>
      <c r="AE35" s="1248"/>
      <c r="AF35" s="1248"/>
      <c r="AG35" s="1250" t="s">
        <v>87</v>
      </c>
      <c r="AH35" s="1248"/>
      <c r="AI35" s="1248"/>
      <c r="AJ35" s="1248"/>
      <c r="AK35" s="1248"/>
      <c r="AL35" s="1248"/>
      <c r="AM35" s="1248"/>
      <c r="AN35" s="1248"/>
      <c r="AO35" s="1248"/>
      <c r="AP35" s="1248"/>
      <c r="AQ35" s="1248"/>
      <c r="AR35" s="1248"/>
      <c r="AS35" s="1248"/>
      <c r="AT35" s="1248"/>
      <c r="AU35" s="1248"/>
      <c r="AV35" s="1248"/>
      <c r="AW35" s="1248"/>
      <c r="AX35" s="1248"/>
      <c r="AY35" s="1248"/>
      <c r="AZ35" s="1248"/>
      <c r="BA35" s="1251"/>
      <c r="BB35" s="1369"/>
      <c r="BC35" s="1370"/>
      <c r="BD35" s="1370"/>
      <c r="BE35" s="1370"/>
      <c r="BF35" s="1370"/>
      <c r="BG35" s="1371"/>
      <c r="BH35" s="1371"/>
      <c r="BI35" s="1371" t="s">
        <v>55</v>
      </c>
      <c r="BJ35" s="1371"/>
      <c r="BK35" s="1370"/>
      <c r="BL35" s="1370"/>
      <c r="BM35" s="1370"/>
      <c r="BN35" s="1370"/>
      <c r="BO35" s="1370"/>
      <c r="BP35" s="1370"/>
      <c r="BQ35" s="1370"/>
      <c r="BR35" s="1370"/>
      <c r="BS35" s="1370"/>
      <c r="BT35" s="1370"/>
      <c r="BU35" s="1370"/>
      <c r="BV35" s="1371"/>
      <c r="BW35" s="1370"/>
      <c r="BX35" s="1372"/>
      <c r="BY35" s="1369"/>
      <c r="BZ35" s="1371"/>
      <c r="CA35" s="1371"/>
      <c r="CB35" s="1371"/>
      <c r="CC35" s="1371"/>
      <c r="CD35" s="1370"/>
      <c r="CE35" s="1370"/>
      <c r="CF35" s="1370"/>
      <c r="CG35" s="1370"/>
      <c r="CH35" s="1370"/>
      <c r="CI35" s="1371"/>
      <c r="CJ35" s="1371"/>
      <c r="CK35" s="1371"/>
      <c r="CL35" s="1371" t="s">
        <v>58</v>
      </c>
      <c r="CM35" s="1371"/>
      <c r="CN35" s="1370"/>
      <c r="CO35" s="1370"/>
      <c r="CP35" s="1370"/>
      <c r="CQ35" s="1370"/>
      <c r="CR35" s="1370"/>
      <c r="CS35" s="1370"/>
      <c r="CT35" s="1370"/>
      <c r="CU35" s="1370"/>
      <c r="CV35" s="1370"/>
      <c r="CW35" s="1370"/>
      <c r="CX35" s="1371"/>
      <c r="CY35" s="1370"/>
      <c r="CZ35" s="1372"/>
      <c r="DA35" s="1369"/>
      <c r="DB35" s="1370"/>
      <c r="DC35" s="1370"/>
      <c r="DD35" s="1370"/>
      <c r="DE35" s="1371"/>
      <c r="DF35" s="1371" t="s">
        <v>59</v>
      </c>
      <c r="DG35" s="1371"/>
      <c r="DH35" s="1371"/>
      <c r="DI35" s="1371"/>
      <c r="DJ35" s="1371"/>
      <c r="DK35" s="1371"/>
      <c r="DL35" s="1370"/>
      <c r="DM35" s="1370"/>
      <c r="DN35" s="1370"/>
      <c r="DO35" s="1370"/>
      <c r="DP35" s="1370"/>
      <c r="DQ35" s="1370"/>
      <c r="DR35" s="1370"/>
      <c r="DS35" s="1370"/>
      <c r="DT35" s="1370"/>
      <c r="DU35" s="1370"/>
      <c r="DV35" s="1371"/>
      <c r="DW35" s="1370"/>
      <c r="DX35" s="1372"/>
      <c r="DY35" s="1157"/>
      <c r="DZ35" s="1158"/>
    </row>
    <row r="36" spans="2:130" s="1190" customFormat="1" ht="27" customHeight="1" thickBot="1">
      <c r="B36" s="1252"/>
      <c r="C36" s="2482"/>
      <c r="D36" s="2483"/>
      <c r="E36" s="2483"/>
      <c r="F36" s="2483"/>
      <c r="G36" s="2483"/>
      <c r="H36" s="2483"/>
      <c r="I36" s="2483"/>
      <c r="J36" s="2483"/>
      <c r="K36" s="2483"/>
      <c r="L36" s="2483"/>
      <c r="M36" s="2483"/>
      <c r="N36" s="2483"/>
      <c r="O36" s="2483"/>
      <c r="P36" s="2483"/>
      <c r="Q36" s="2483"/>
      <c r="R36" s="2483"/>
      <c r="S36" s="2484"/>
      <c r="T36" s="1253"/>
      <c r="U36" s="1253"/>
      <c r="V36" s="1254" t="s">
        <v>86</v>
      </c>
      <c r="W36" s="1254"/>
      <c r="X36" s="1254"/>
      <c r="Y36" s="1254"/>
      <c r="Z36" s="1253"/>
      <c r="AA36" s="1253"/>
      <c r="AB36" s="1253"/>
      <c r="AC36" s="1253"/>
      <c r="AD36" s="1253"/>
      <c r="AE36" s="1253"/>
      <c r="AF36" s="1253"/>
      <c r="AG36" s="1368" t="s">
        <v>88</v>
      </c>
      <c r="AI36" s="1253"/>
      <c r="AJ36" s="1253"/>
      <c r="AK36" s="1253"/>
      <c r="AL36" s="1253"/>
      <c r="AM36" s="1255"/>
      <c r="AN36" s="1255"/>
      <c r="AO36" s="1255"/>
      <c r="AP36" s="1255"/>
      <c r="AQ36" s="1255"/>
      <c r="AR36" s="1255"/>
      <c r="AS36" s="1255"/>
      <c r="AT36" s="1255"/>
      <c r="AU36" s="1255"/>
      <c r="AV36" s="1255"/>
      <c r="AW36" s="1255"/>
      <c r="AX36" s="1255"/>
      <c r="AY36" s="1255"/>
      <c r="AZ36" s="1255"/>
      <c r="BA36" s="1256"/>
      <c r="BB36" s="1257"/>
      <c r="BC36" s="1258"/>
      <c r="BD36" s="1258" t="s">
        <v>56</v>
      </c>
      <c r="BE36" s="1258"/>
      <c r="BF36" s="1258"/>
      <c r="BG36" s="1258"/>
      <c r="BH36" s="1259"/>
      <c r="BI36" s="1259"/>
      <c r="BJ36" s="1259"/>
      <c r="BK36" s="1259"/>
      <c r="BL36" s="1259"/>
      <c r="BM36" s="1260"/>
      <c r="BN36" s="1260"/>
      <c r="BO36" s="1259"/>
      <c r="BP36" s="1257" t="s">
        <v>57</v>
      </c>
      <c r="BQ36" s="1258"/>
      <c r="BR36" s="1258"/>
      <c r="BS36" s="1259"/>
      <c r="BT36" s="1258"/>
      <c r="BU36" s="1258"/>
      <c r="BV36" s="1260"/>
      <c r="BW36" s="1258"/>
      <c r="BX36" s="1261"/>
      <c r="BY36" s="1257"/>
      <c r="BZ36" s="1260"/>
      <c r="CA36" s="1260"/>
      <c r="CB36" s="1260"/>
      <c r="CC36" s="1260"/>
      <c r="CD36" s="1258"/>
      <c r="CE36" s="1258" t="s">
        <v>56</v>
      </c>
      <c r="CF36" s="1258"/>
      <c r="CG36" s="1258"/>
      <c r="CH36" s="1258"/>
      <c r="CI36" s="1258"/>
      <c r="CJ36" s="1258"/>
      <c r="CK36" s="1258"/>
      <c r="CL36" s="1259"/>
      <c r="CM36" s="1259"/>
      <c r="CN36" s="1259"/>
      <c r="CO36" s="1259"/>
      <c r="CP36" s="1260"/>
      <c r="CQ36" s="1260"/>
      <c r="CR36" s="1259"/>
      <c r="CS36" s="1257" t="s">
        <v>57</v>
      </c>
      <c r="CT36" s="1258"/>
      <c r="CU36" s="1258"/>
      <c r="CV36" s="1259"/>
      <c r="CW36" s="1258"/>
      <c r="CX36" s="1260"/>
      <c r="CY36" s="1258"/>
      <c r="CZ36" s="1261"/>
      <c r="DA36" s="1257"/>
      <c r="DB36" s="1258"/>
      <c r="DC36" s="1258" t="s">
        <v>56</v>
      </c>
      <c r="DD36" s="1258"/>
      <c r="DE36" s="1258"/>
      <c r="DF36" s="1258"/>
      <c r="DG36" s="1258"/>
      <c r="DH36" s="1258"/>
      <c r="DI36" s="1259"/>
      <c r="DJ36" s="1259"/>
      <c r="DK36" s="1259"/>
      <c r="DL36" s="1259"/>
      <c r="DM36" s="1259"/>
      <c r="DN36" s="1260"/>
      <c r="DO36" s="1260"/>
      <c r="DP36" s="1259"/>
      <c r="DQ36" s="1257" t="s">
        <v>57</v>
      </c>
      <c r="DR36" s="1258"/>
      <c r="DS36" s="1258"/>
      <c r="DT36" s="1259"/>
      <c r="DU36" s="1258"/>
      <c r="DV36" s="1260"/>
      <c r="DW36" s="1258"/>
      <c r="DX36" s="1261"/>
      <c r="DY36" s="1157"/>
      <c r="DZ36" s="1158"/>
    </row>
    <row r="37" spans="2:130" s="1263" customFormat="1" ht="16.5" thickBot="1">
      <c r="B37" s="1252"/>
      <c r="C37" s="2475"/>
      <c r="D37" s="2476"/>
      <c r="E37" s="2476"/>
      <c r="F37" s="2476"/>
      <c r="G37" s="2476"/>
      <c r="H37" s="2476"/>
      <c r="I37" s="2476"/>
      <c r="J37" s="2476"/>
      <c r="K37" s="2476"/>
      <c r="L37" s="2476"/>
      <c r="M37" s="2476"/>
      <c r="N37" s="2476"/>
      <c r="O37" s="2476"/>
      <c r="P37" s="2476"/>
      <c r="Q37" s="2476"/>
      <c r="R37" s="2476"/>
      <c r="S37" s="2476"/>
      <c r="T37" s="2477"/>
      <c r="U37" s="2477"/>
      <c r="V37" s="2477"/>
      <c r="W37" s="2477"/>
      <c r="X37" s="2477"/>
      <c r="Y37" s="2477"/>
      <c r="Z37" s="2477"/>
      <c r="AA37" s="2477"/>
      <c r="AB37" s="2477"/>
      <c r="AC37" s="2477"/>
      <c r="AD37" s="2477"/>
      <c r="AE37" s="2477"/>
      <c r="AF37" s="2478"/>
      <c r="AG37" s="1257"/>
      <c r="AH37" s="1258"/>
      <c r="AI37" s="1258"/>
      <c r="AJ37" s="1258"/>
      <c r="AK37" s="1258"/>
      <c r="AL37" s="1258"/>
      <c r="AM37" s="1259"/>
      <c r="AN37" s="1259"/>
      <c r="AO37" s="1259"/>
      <c r="AP37" s="1259"/>
      <c r="AQ37" s="1259"/>
      <c r="AR37" s="1259"/>
      <c r="AS37" s="1259"/>
      <c r="AT37" s="1259"/>
      <c r="AU37" s="1259"/>
      <c r="AV37" s="1259"/>
      <c r="AW37" s="1259"/>
      <c r="AX37" s="1259"/>
      <c r="AY37" s="1259"/>
      <c r="AZ37" s="1259"/>
      <c r="BA37" s="1261"/>
      <c r="BB37" s="1257"/>
      <c r="BC37" s="1258"/>
      <c r="BD37" s="1258"/>
      <c r="BE37" s="1258"/>
      <c r="BF37" s="1258"/>
      <c r="BG37" s="1258"/>
      <c r="BH37" s="1259"/>
      <c r="BI37" s="1259"/>
      <c r="BJ37" s="1259"/>
      <c r="BK37" s="1259"/>
      <c r="BL37" s="1259"/>
      <c r="BM37" s="1260"/>
      <c r="BN37" s="1260"/>
      <c r="BO37" s="1261"/>
      <c r="BP37" s="1250"/>
      <c r="BQ37" s="1262"/>
      <c r="BR37" s="1262"/>
      <c r="BS37" s="1248"/>
      <c r="BT37" s="1262"/>
      <c r="BU37" s="1262"/>
      <c r="BV37" s="1249"/>
      <c r="BW37" s="1262"/>
      <c r="BX37" s="1251"/>
      <c r="BY37" s="1250"/>
      <c r="BZ37" s="1249"/>
      <c r="CA37" s="1249"/>
      <c r="CB37" s="1249"/>
      <c r="CC37" s="1249"/>
      <c r="CD37" s="1262"/>
      <c r="CE37" s="1262"/>
      <c r="CF37" s="1262"/>
      <c r="CG37" s="1262"/>
      <c r="CH37" s="1262"/>
      <c r="CI37" s="1262"/>
      <c r="CJ37" s="1262"/>
      <c r="CK37" s="1262"/>
      <c r="CL37" s="1248"/>
      <c r="CM37" s="1248"/>
      <c r="CN37" s="1248"/>
      <c r="CO37" s="1248"/>
      <c r="CP37" s="1249"/>
      <c r="CQ37" s="1249"/>
      <c r="CR37" s="1248"/>
      <c r="CS37" s="1250"/>
      <c r="CT37" s="1262"/>
      <c r="CU37" s="1262"/>
      <c r="CV37" s="1248"/>
      <c r="CW37" s="1262"/>
      <c r="CX37" s="1249"/>
      <c r="CY37" s="1262"/>
      <c r="CZ37" s="1251"/>
      <c r="DA37" s="1250"/>
      <c r="DB37" s="1262"/>
      <c r="DC37" s="1262"/>
      <c r="DD37" s="1262"/>
      <c r="DE37" s="1262"/>
      <c r="DF37" s="1262"/>
      <c r="DG37" s="1262"/>
      <c r="DH37" s="1262"/>
      <c r="DI37" s="1248"/>
      <c r="DJ37" s="1248"/>
      <c r="DK37" s="1248"/>
      <c r="DL37" s="1248"/>
      <c r="DM37" s="1248"/>
      <c r="DN37" s="1249"/>
      <c r="DO37" s="1249"/>
      <c r="DP37" s="1248"/>
      <c r="DQ37" s="1250"/>
      <c r="DR37" s="1262"/>
      <c r="DS37" s="1262"/>
      <c r="DT37" s="1248"/>
      <c r="DU37" s="1262"/>
      <c r="DV37" s="1249"/>
      <c r="DW37" s="1262"/>
      <c r="DX37" s="1251"/>
      <c r="DY37" s="1157"/>
      <c r="DZ37" s="1158"/>
    </row>
    <row r="38" spans="2:130" s="1263" customFormat="1" ht="27" customHeight="1" thickBot="1">
      <c r="B38" s="1156"/>
      <c r="C38" s="2487" t="s">
        <v>70</v>
      </c>
      <c r="D38" s="2488"/>
      <c r="E38" s="2488"/>
      <c r="F38" s="2488"/>
      <c r="G38" s="2488"/>
      <c r="H38" s="2488"/>
      <c r="I38" s="2488"/>
      <c r="J38" s="2488"/>
      <c r="K38" s="2488"/>
      <c r="L38" s="2488"/>
      <c r="M38" s="2488"/>
      <c r="N38" s="2488"/>
      <c r="O38" s="2488"/>
      <c r="P38" s="2488"/>
      <c r="Q38" s="2488"/>
      <c r="R38" s="2488"/>
      <c r="S38" s="1264"/>
      <c r="T38" s="2459">
        <v>1</v>
      </c>
      <c r="U38" s="2460"/>
      <c r="V38" s="2460"/>
      <c r="W38" s="2460"/>
      <c r="X38" s="2460"/>
      <c r="Y38" s="2460"/>
      <c r="Z38" s="2460"/>
      <c r="AA38" s="2460"/>
      <c r="AB38" s="2460"/>
      <c r="AC38" s="2460"/>
      <c r="AD38" s="2460"/>
      <c r="AE38" s="2460"/>
      <c r="AF38" s="2461"/>
      <c r="AG38" s="2459" t="s">
        <v>808</v>
      </c>
      <c r="AH38" s="2460"/>
      <c r="AI38" s="2460"/>
      <c r="AJ38" s="2460"/>
      <c r="AK38" s="2460"/>
      <c r="AL38" s="2460"/>
      <c r="AM38" s="2460"/>
      <c r="AN38" s="2460"/>
      <c r="AO38" s="2460"/>
      <c r="AP38" s="2460"/>
      <c r="AQ38" s="2460"/>
      <c r="AR38" s="2460"/>
      <c r="AS38" s="2460"/>
      <c r="AT38" s="2460"/>
      <c r="AU38" s="2460"/>
      <c r="AV38" s="2460"/>
      <c r="AW38" s="2460"/>
      <c r="AX38" s="2460"/>
      <c r="AY38" s="2460"/>
      <c r="AZ38" s="2460"/>
      <c r="BA38" s="2461"/>
      <c r="BB38" s="2459" t="s">
        <v>809</v>
      </c>
      <c r="BC38" s="2460"/>
      <c r="BD38" s="2460"/>
      <c r="BE38" s="2460"/>
      <c r="BF38" s="2460"/>
      <c r="BG38" s="2460"/>
      <c r="BH38" s="2460"/>
      <c r="BI38" s="2460"/>
      <c r="BJ38" s="2460"/>
      <c r="BK38" s="2460"/>
      <c r="BL38" s="2460"/>
      <c r="BM38" s="2460"/>
      <c r="BN38" s="2460"/>
      <c r="BO38" s="2461"/>
      <c r="BP38" s="2459" t="s">
        <v>483</v>
      </c>
      <c r="BQ38" s="2460"/>
      <c r="BR38" s="2460"/>
      <c r="BS38" s="2460"/>
      <c r="BT38" s="2460"/>
      <c r="BU38" s="2460"/>
      <c r="BV38" s="2460"/>
      <c r="BW38" s="2460"/>
      <c r="BX38" s="2461"/>
      <c r="BY38" s="2459" t="s">
        <v>484</v>
      </c>
      <c r="BZ38" s="2460"/>
      <c r="CA38" s="2460"/>
      <c r="CB38" s="2460"/>
      <c r="CC38" s="2460"/>
      <c r="CD38" s="2460"/>
      <c r="CE38" s="2460"/>
      <c r="CF38" s="2460"/>
      <c r="CG38" s="2460"/>
      <c r="CH38" s="2460"/>
      <c r="CI38" s="2460"/>
      <c r="CJ38" s="2460"/>
      <c r="CK38" s="2460"/>
      <c r="CL38" s="2460"/>
      <c r="CM38" s="2460"/>
      <c r="CN38" s="2460"/>
      <c r="CO38" s="2460"/>
      <c r="CP38" s="2460"/>
      <c r="CQ38" s="2460"/>
      <c r="CR38" s="2461"/>
      <c r="CS38" s="2459" t="s">
        <v>483</v>
      </c>
      <c r="CT38" s="2460"/>
      <c r="CU38" s="2460"/>
      <c r="CV38" s="2460"/>
      <c r="CW38" s="2460"/>
      <c r="CX38" s="2460"/>
      <c r="CY38" s="2460"/>
      <c r="CZ38" s="2461"/>
      <c r="DA38" s="2459" t="s">
        <v>789</v>
      </c>
      <c r="DB38" s="2460"/>
      <c r="DC38" s="2460"/>
      <c r="DD38" s="2460"/>
      <c r="DE38" s="2460"/>
      <c r="DF38" s="2460"/>
      <c r="DG38" s="2460"/>
      <c r="DH38" s="2460"/>
      <c r="DI38" s="2460"/>
      <c r="DJ38" s="2460"/>
      <c r="DK38" s="2460"/>
      <c r="DL38" s="2460"/>
      <c r="DM38" s="2460"/>
      <c r="DN38" s="2460"/>
      <c r="DO38" s="2460"/>
      <c r="DP38" s="2461"/>
      <c r="DQ38" s="2459" t="s">
        <v>483</v>
      </c>
      <c r="DR38" s="2460"/>
      <c r="DS38" s="2460"/>
      <c r="DT38" s="2460"/>
      <c r="DU38" s="2460"/>
      <c r="DV38" s="2460"/>
      <c r="DW38" s="2460"/>
      <c r="DX38" s="2461"/>
      <c r="DY38" s="1157"/>
      <c r="DZ38" s="1158"/>
    </row>
    <row r="39" spans="2:130" s="1190" customFormat="1" ht="27" customHeight="1" thickBot="1">
      <c r="B39" s="1156"/>
      <c r="C39" s="2468" t="s">
        <v>12</v>
      </c>
      <c r="D39" s="2469"/>
      <c r="E39" s="2469"/>
      <c r="F39" s="2469"/>
      <c r="G39" s="2469"/>
      <c r="H39" s="2469"/>
      <c r="I39" s="2469"/>
      <c r="J39" s="2469"/>
      <c r="K39" s="2469"/>
      <c r="L39" s="2469"/>
      <c r="M39" s="2469"/>
      <c r="N39" s="2469"/>
      <c r="O39" s="2469"/>
      <c r="P39" s="2469"/>
      <c r="Q39" s="2469"/>
      <c r="R39" s="2469"/>
      <c r="S39" s="1265"/>
      <c r="T39" s="2466">
        <v>1</v>
      </c>
      <c r="U39" s="2442"/>
      <c r="V39" s="2442"/>
      <c r="W39" s="2442"/>
      <c r="X39" s="2442"/>
      <c r="Y39" s="2442"/>
      <c r="Z39" s="2442"/>
      <c r="AA39" s="2442"/>
      <c r="AB39" s="2442"/>
      <c r="AC39" s="2442"/>
      <c r="AD39" s="2442"/>
      <c r="AE39" s="2442"/>
      <c r="AF39" s="2467"/>
      <c r="AG39" s="2466" t="s">
        <v>808</v>
      </c>
      <c r="AH39" s="2442"/>
      <c r="AI39" s="2442"/>
      <c r="AJ39" s="2442"/>
      <c r="AK39" s="2442"/>
      <c r="AL39" s="2442"/>
      <c r="AM39" s="2442"/>
      <c r="AN39" s="2442"/>
      <c r="AO39" s="2442"/>
      <c r="AP39" s="2442"/>
      <c r="AQ39" s="2442"/>
      <c r="AR39" s="2442"/>
      <c r="AS39" s="2442"/>
      <c r="AT39" s="2442"/>
      <c r="AU39" s="2442"/>
      <c r="AV39" s="2442"/>
      <c r="AW39" s="2442"/>
      <c r="AX39" s="2442"/>
      <c r="AY39" s="2442"/>
      <c r="AZ39" s="2442"/>
      <c r="BA39" s="2467"/>
      <c r="BB39" s="2466" t="s">
        <v>809</v>
      </c>
      <c r="BC39" s="2442"/>
      <c r="BD39" s="2442"/>
      <c r="BE39" s="2442"/>
      <c r="BF39" s="2442"/>
      <c r="BG39" s="2442"/>
      <c r="BH39" s="2442"/>
      <c r="BI39" s="2442"/>
      <c r="BJ39" s="2442"/>
      <c r="BK39" s="2442"/>
      <c r="BL39" s="2442"/>
      <c r="BM39" s="2442"/>
      <c r="BN39" s="2442"/>
      <c r="BO39" s="2467"/>
      <c r="BP39" s="2466" t="s">
        <v>483</v>
      </c>
      <c r="BQ39" s="2442"/>
      <c r="BR39" s="2442"/>
      <c r="BS39" s="2442"/>
      <c r="BT39" s="2442"/>
      <c r="BU39" s="2442"/>
      <c r="BV39" s="2442"/>
      <c r="BW39" s="2442"/>
      <c r="BX39" s="2467"/>
      <c r="BY39" s="2466" t="s">
        <v>484</v>
      </c>
      <c r="BZ39" s="2442"/>
      <c r="CA39" s="2442"/>
      <c r="CB39" s="2442"/>
      <c r="CC39" s="2442"/>
      <c r="CD39" s="2442"/>
      <c r="CE39" s="2442"/>
      <c r="CF39" s="2442"/>
      <c r="CG39" s="2442"/>
      <c r="CH39" s="2442"/>
      <c r="CI39" s="2442"/>
      <c r="CJ39" s="2442"/>
      <c r="CK39" s="2442"/>
      <c r="CL39" s="2442"/>
      <c r="CM39" s="2442"/>
      <c r="CN39" s="2442"/>
      <c r="CO39" s="2442"/>
      <c r="CP39" s="2442"/>
      <c r="CQ39" s="2442"/>
      <c r="CR39" s="2467"/>
      <c r="CS39" s="2466" t="s">
        <v>483</v>
      </c>
      <c r="CT39" s="2442"/>
      <c r="CU39" s="2442"/>
      <c r="CV39" s="2442"/>
      <c r="CW39" s="2442"/>
      <c r="CX39" s="2442"/>
      <c r="CY39" s="2442"/>
      <c r="CZ39" s="2467"/>
      <c r="DA39" s="2459" t="s">
        <v>789</v>
      </c>
      <c r="DB39" s="2460"/>
      <c r="DC39" s="2460"/>
      <c r="DD39" s="2460"/>
      <c r="DE39" s="2460"/>
      <c r="DF39" s="2460"/>
      <c r="DG39" s="2460"/>
      <c r="DH39" s="2460"/>
      <c r="DI39" s="2460"/>
      <c r="DJ39" s="2460"/>
      <c r="DK39" s="2460"/>
      <c r="DL39" s="2460"/>
      <c r="DM39" s="2460"/>
      <c r="DN39" s="2460"/>
      <c r="DO39" s="2460"/>
      <c r="DP39" s="2461"/>
      <c r="DQ39" s="2466" t="s">
        <v>483</v>
      </c>
      <c r="DR39" s="2442"/>
      <c r="DS39" s="2442"/>
      <c r="DT39" s="2442"/>
      <c r="DU39" s="2442"/>
      <c r="DV39" s="2442"/>
      <c r="DW39" s="2442"/>
      <c r="DX39" s="2467"/>
      <c r="DY39" s="1157"/>
      <c r="DZ39" s="1158"/>
    </row>
    <row r="40" spans="2:130" s="1190" customFormat="1" ht="27" customHeight="1" thickBot="1">
      <c r="B40" s="1156"/>
      <c r="C40" s="2468" t="s">
        <v>13</v>
      </c>
      <c r="D40" s="2469"/>
      <c r="E40" s="2469"/>
      <c r="F40" s="2469"/>
      <c r="G40" s="2469"/>
      <c r="H40" s="2469"/>
      <c r="I40" s="2469"/>
      <c r="J40" s="2469"/>
      <c r="K40" s="2469"/>
      <c r="L40" s="2469"/>
      <c r="M40" s="2469"/>
      <c r="N40" s="2469"/>
      <c r="O40" s="2469"/>
      <c r="P40" s="2469"/>
      <c r="Q40" s="2469"/>
      <c r="R40" s="2469"/>
      <c r="S40" s="1265"/>
      <c r="T40" s="2466">
        <v>1</v>
      </c>
      <c r="U40" s="2442"/>
      <c r="V40" s="2442"/>
      <c r="W40" s="2442"/>
      <c r="X40" s="2442"/>
      <c r="Y40" s="2442"/>
      <c r="Z40" s="2442"/>
      <c r="AA40" s="2442"/>
      <c r="AB40" s="2442"/>
      <c r="AC40" s="2442"/>
      <c r="AD40" s="2442"/>
      <c r="AE40" s="2442"/>
      <c r="AF40" s="2467"/>
      <c r="AG40" s="2466" t="s">
        <v>808</v>
      </c>
      <c r="AH40" s="2442"/>
      <c r="AI40" s="2442"/>
      <c r="AJ40" s="2442"/>
      <c r="AK40" s="2442"/>
      <c r="AL40" s="2442"/>
      <c r="AM40" s="2442"/>
      <c r="AN40" s="2442"/>
      <c r="AO40" s="2442"/>
      <c r="AP40" s="2442"/>
      <c r="AQ40" s="2442"/>
      <c r="AR40" s="2442"/>
      <c r="AS40" s="2442"/>
      <c r="AT40" s="2442"/>
      <c r="AU40" s="2442"/>
      <c r="AV40" s="2442"/>
      <c r="AW40" s="2442"/>
      <c r="AX40" s="2442"/>
      <c r="AY40" s="2442"/>
      <c r="AZ40" s="2442"/>
      <c r="BA40" s="2467"/>
      <c r="BB40" s="2466" t="s">
        <v>785</v>
      </c>
      <c r="BC40" s="2442"/>
      <c r="BD40" s="2442"/>
      <c r="BE40" s="2442"/>
      <c r="BF40" s="2442"/>
      <c r="BG40" s="2442"/>
      <c r="BH40" s="2442"/>
      <c r="BI40" s="2442"/>
      <c r="BJ40" s="2442"/>
      <c r="BK40" s="2442"/>
      <c r="BL40" s="2442"/>
      <c r="BM40" s="2442"/>
      <c r="BN40" s="2442"/>
      <c r="BO40" s="2467"/>
      <c r="BP40" s="2458" t="s">
        <v>483</v>
      </c>
      <c r="BQ40" s="2456"/>
      <c r="BR40" s="2456"/>
      <c r="BS40" s="2456"/>
      <c r="BT40" s="2456"/>
      <c r="BU40" s="2456"/>
      <c r="BV40" s="2456"/>
      <c r="BW40" s="2456"/>
      <c r="BX40" s="2457"/>
      <c r="BY40" s="2466" t="s">
        <v>785</v>
      </c>
      <c r="BZ40" s="2442"/>
      <c r="CA40" s="2442"/>
      <c r="CB40" s="2442"/>
      <c r="CC40" s="2442"/>
      <c r="CD40" s="2442"/>
      <c r="CE40" s="2442"/>
      <c r="CF40" s="2442"/>
      <c r="CG40" s="2442"/>
      <c r="CH40" s="2442"/>
      <c r="CI40" s="2442"/>
      <c r="CJ40" s="2442"/>
      <c r="CK40" s="2442"/>
      <c r="CL40" s="2442"/>
      <c r="CM40" s="2442"/>
      <c r="CN40" s="2442"/>
      <c r="CO40" s="2442"/>
      <c r="CP40" s="2442"/>
      <c r="CQ40" s="2442"/>
      <c r="CR40" s="2467"/>
      <c r="CS40" s="2466" t="s">
        <v>483</v>
      </c>
      <c r="CT40" s="2442"/>
      <c r="CU40" s="2442"/>
      <c r="CV40" s="2442"/>
      <c r="CW40" s="2442"/>
      <c r="CX40" s="2442"/>
      <c r="CY40" s="2442"/>
      <c r="CZ40" s="2467"/>
      <c r="DA40" s="2459" t="s">
        <v>789</v>
      </c>
      <c r="DB40" s="2460"/>
      <c r="DC40" s="2460"/>
      <c r="DD40" s="2460"/>
      <c r="DE40" s="2460"/>
      <c r="DF40" s="2460"/>
      <c r="DG40" s="2460"/>
      <c r="DH40" s="2460"/>
      <c r="DI40" s="2460"/>
      <c r="DJ40" s="2460"/>
      <c r="DK40" s="2460"/>
      <c r="DL40" s="2460"/>
      <c r="DM40" s="2460"/>
      <c r="DN40" s="2460"/>
      <c r="DO40" s="2460"/>
      <c r="DP40" s="2461"/>
      <c r="DQ40" s="2466" t="s">
        <v>483</v>
      </c>
      <c r="DR40" s="2442"/>
      <c r="DS40" s="2442"/>
      <c r="DT40" s="2442"/>
      <c r="DU40" s="2442"/>
      <c r="DV40" s="2442"/>
      <c r="DW40" s="2442"/>
      <c r="DX40" s="2467"/>
      <c r="DY40" s="1157"/>
      <c r="DZ40" s="1158"/>
    </row>
    <row r="41" spans="2:130" s="1190" customFormat="1" ht="33" customHeight="1" thickBot="1">
      <c r="B41" s="1156"/>
      <c r="C41" s="2470" t="s">
        <v>291</v>
      </c>
      <c r="D41" s="2471"/>
      <c r="E41" s="2471"/>
      <c r="F41" s="2471"/>
      <c r="G41" s="2471"/>
      <c r="H41" s="2471"/>
      <c r="I41" s="2471"/>
      <c r="J41" s="2471"/>
      <c r="K41" s="2471"/>
      <c r="L41" s="2471"/>
      <c r="M41" s="2471"/>
      <c r="N41" s="2471"/>
      <c r="O41" s="2471"/>
      <c r="P41" s="2471"/>
      <c r="Q41" s="2471"/>
      <c r="R41" s="2471"/>
      <c r="S41" s="1265"/>
      <c r="T41" s="2466">
        <v>1</v>
      </c>
      <c r="U41" s="2442"/>
      <c r="V41" s="2442"/>
      <c r="W41" s="2442"/>
      <c r="X41" s="2442"/>
      <c r="Y41" s="2442"/>
      <c r="Z41" s="2442"/>
      <c r="AA41" s="2442"/>
      <c r="AB41" s="2442"/>
      <c r="AC41" s="2442"/>
      <c r="AD41" s="2442"/>
      <c r="AE41" s="2442"/>
      <c r="AF41" s="2467"/>
      <c r="AG41" s="2466" t="s">
        <v>808</v>
      </c>
      <c r="AH41" s="2442"/>
      <c r="AI41" s="2442"/>
      <c r="AJ41" s="2442"/>
      <c r="AK41" s="2442"/>
      <c r="AL41" s="2442"/>
      <c r="AM41" s="2442"/>
      <c r="AN41" s="2442"/>
      <c r="AO41" s="2442"/>
      <c r="AP41" s="2442"/>
      <c r="AQ41" s="2442"/>
      <c r="AR41" s="2442"/>
      <c r="AS41" s="2442"/>
      <c r="AT41" s="2442"/>
      <c r="AU41" s="2442"/>
      <c r="AV41" s="2442"/>
      <c r="AW41" s="2442"/>
      <c r="AX41" s="2442"/>
      <c r="AY41" s="2442"/>
      <c r="AZ41" s="2442"/>
      <c r="BA41" s="2467"/>
      <c r="BB41" s="2466" t="s">
        <v>785</v>
      </c>
      <c r="BC41" s="2442"/>
      <c r="BD41" s="2442"/>
      <c r="BE41" s="2442"/>
      <c r="BF41" s="2442"/>
      <c r="BG41" s="2442"/>
      <c r="BH41" s="2442"/>
      <c r="BI41" s="2442"/>
      <c r="BJ41" s="2442"/>
      <c r="BK41" s="2442"/>
      <c r="BL41" s="2442"/>
      <c r="BM41" s="2442"/>
      <c r="BN41" s="2442"/>
      <c r="BO41" s="2467"/>
      <c r="BP41" s="2459" t="s">
        <v>483</v>
      </c>
      <c r="BQ41" s="2460"/>
      <c r="BR41" s="2460"/>
      <c r="BS41" s="2460"/>
      <c r="BT41" s="2460"/>
      <c r="BU41" s="2460"/>
      <c r="BV41" s="2460"/>
      <c r="BW41" s="2460"/>
      <c r="BX41" s="2461"/>
      <c r="BY41" s="2466" t="s">
        <v>484</v>
      </c>
      <c r="BZ41" s="2442"/>
      <c r="CA41" s="2442"/>
      <c r="CB41" s="2442"/>
      <c r="CC41" s="2442"/>
      <c r="CD41" s="2442"/>
      <c r="CE41" s="2442"/>
      <c r="CF41" s="2442"/>
      <c r="CG41" s="2442"/>
      <c r="CH41" s="2442"/>
      <c r="CI41" s="2442"/>
      <c r="CJ41" s="2442"/>
      <c r="CK41" s="2442"/>
      <c r="CL41" s="2442"/>
      <c r="CM41" s="2442"/>
      <c r="CN41" s="2442"/>
      <c r="CO41" s="2442"/>
      <c r="CP41" s="2442"/>
      <c r="CQ41" s="2442"/>
      <c r="CR41" s="2467"/>
      <c r="CS41" s="2466" t="s">
        <v>483</v>
      </c>
      <c r="CT41" s="2442"/>
      <c r="CU41" s="2442"/>
      <c r="CV41" s="2442"/>
      <c r="CW41" s="2442"/>
      <c r="CX41" s="2442"/>
      <c r="CY41" s="2442"/>
      <c r="CZ41" s="2467"/>
      <c r="DA41" s="2459" t="s">
        <v>789</v>
      </c>
      <c r="DB41" s="2460"/>
      <c r="DC41" s="2460"/>
      <c r="DD41" s="2460"/>
      <c r="DE41" s="2460"/>
      <c r="DF41" s="2460"/>
      <c r="DG41" s="2460"/>
      <c r="DH41" s="2460"/>
      <c r="DI41" s="2460"/>
      <c r="DJ41" s="2460"/>
      <c r="DK41" s="2460"/>
      <c r="DL41" s="2460"/>
      <c r="DM41" s="2460"/>
      <c r="DN41" s="2460"/>
      <c r="DO41" s="2460"/>
      <c r="DP41" s="2461"/>
      <c r="DQ41" s="2466" t="s">
        <v>483</v>
      </c>
      <c r="DR41" s="2442"/>
      <c r="DS41" s="2442"/>
      <c r="DT41" s="2442"/>
      <c r="DU41" s="2442"/>
      <c r="DV41" s="2442"/>
      <c r="DW41" s="2442"/>
      <c r="DX41" s="2467"/>
      <c r="DY41" s="1157"/>
      <c r="DZ41" s="1158"/>
    </row>
    <row r="42" spans="2:130" s="1190" customFormat="1" ht="27" customHeight="1" thickBot="1">
      <c r="B42" s="1156"/>
      <c r="C42" s="2468" t="s">
        <v>290</v>
      </c>
      <c r="D42" s="2469"/>
      <c r="E42" s="2469"/>
      <c r="F42" s="2469"/>
      <c r="G42" s="2469"/>
      <c r="H42" s="2469"/>
      <c r="I42" s="2469"/>
      <c r="J42" s="2469"/>
      <c r="K42" s="2469"/>
      <c r="L42" s="2469"/>
      <c r="M42" s="2469"/>
      <c r="N42" s="2469"/>
      <c r="O42" s="2469"/>
      <c r="P42" s="2469"/>
      <c r="Q42" s="2469"/>
      <c r="R42" s="2469"/>
      <c r="S42" s="1265"/>
      <c r="T42" s="2466">
        <v>4</v>
      </c>
      <c r="U42" s="2442"/>
      <c r="V42" s="2442"/>
      <c r="W42" s="2442"/>
      <c r="X42" s="2442"/>
      <c r="Y42" s="2442"/>
      <c r="Z42" s="2442"/>
      <c r="AA42" s="2442"/>
      <c r="AB42" s="2442"/>
      <c r="AC42" s="2442"/>
      <c r="AD42" s="2442"/>
      <c r="AE42" s="2442"/>
      <c r="AF42" s="2467"/>
      <c r="AG42" s="2466" t="s">
        <v>808</v>
      </c>
      <c r="AH42" s="2442"/>
      <c r="AI42" s="2442"/>
      <c r="AJ42" s="2442"/>
      <c r="AK42" s="2442"/>
      <c r="AL42" s="2442"/>
      <c r="AM42" s="2442"/>
      <c r="AN42" s="2442"/>
      <c r="AO42" s="2442"/>
      <c r="AP42" s="2442"/>
      <c r="AQ42" s="2442"/>
      <c r="AR42" s="2442"/>
      <c r="AS42" s="2442"/>
      <c r="AT42" s="2442"/>
      <c r="AU42" s="2442"/>
      <c r="AV42" s="2442"/>
      <c r="AW42" s="2442"/>
      <c r="AX42" s="2442"/>
      <c r="AY42" s="2442"/>
      <c r="AZ42" s="2442"/>
      <c r="BA42" s="2467"/>
      <c r="BB42" s="2466" t="s">
        <v>810</v>
      </c>
      <c r="BC42" s="2442"/>
      <c r="BD42" s="2442"/>
      <c r="BE42" s="2442"/>
      <c r="BF42" s="2442"/>
      <c r="BG42" s="2442"/>
      <c r="BH42" s="2442"/>
      <c r="BI42" s="2442"/>
      <c r="BJ42" s="2442"/>
      <c r="BK42" s="2442"/>
      <c r="BL42" s="2442"/>
      <c r="BM42" s="2442"/>
      <c r="BN42" s="2442"/>
      <c r="BO42" s="2467"/>
      <c r="BP42" s="2466" t="s">
        <v>483</v>
      </c>
      <c r="BQ42" s="2442"/>
      <c r="BR42" s="2442"/>
      <c r="BS42" s="2442"/>
      <c r="BT42" s="2442"/>
      <c r="BU42" s="2442"/>
      <c r="BV42" s="2442"/>
      <c r="BW42" s="2442"/>
      <c r="BX42" s="2467"/>
      <c r="BY42" s="2466" t="s">
        <v>484</v>
      </c>
      <c r="BZ42" s="2442"/>
      <c r="CA42" s="2442"/>
      <c r="CB42" s="2442"/>
      <c r="CC42" s="2442"/>
      <c r="CD42" s="2442"/>
      <c r="CE42" s="2442"/>
      <c r="CF42" s="2442"/>
      <c r="CG42" s="2442"/>
      <c r="CH42" s="2442"/>
      <c r="CI42" s="2442"/>
      <c r="CJ42" s="2442"/>
      <c r="CK42" s="2442"/>
      <c r="CL42" s="2442"/>
      <c r="CM42" s="2442"/>
      <c r="CN42" s="2442"/>
      <c r="CO42" s="2442"/>
      <c r="CP42" s="2442"/>
      <c r="CQ42" s="2442"/>
      <c r="CR42" s="2467"/>
      <c r="CS42" s="2466" t="s">
        <v>483</v>
      </c>
      <c r="CT42" s="2442"/>
      <c r="CU42" s="2442"/>
      <c r="CV42" s="2442"/>
      <c r="CW42" s="2442"/>
      <c r="CX42" s="2442"/>
      <c r="CY42" s="2442"/>
      <c r="CZ42" s="2467"/>
      <c r="DA42" s="2459" t="s">
        <v>789</v>
      </c>
      <c r="DB42" s="2460"/>
      <c r="DC42" s="2460"/>
      <c r="DD42" s="2460"/>
      <c r="DE42" s="2460"/>
      <c r="DF42" s="2460"/>
      <c r="DG42" s="2460"/>
      <c r="DH42" s="2460"/>
      <c r="DI42" s="2460"/>
      <c r="DJ42" s="2460"/>
      <c r="DK42" s="2460"/>
      <c r="DL42" s="2460"/>
      <c r="DM42" s="2460"/>
      <c r="DN42" s="2460"/>
      <c r="DO42" s="2460"/>
      <c r="DP42" s="2461"/>
      <c r="DQ42" s="2466" t="s">
        <v>483</v>
      </c>
      <c r="DR42" s="2442"/>
      <c r="DS42" s="2442"/>
      <c r="DT42" s="2442"/>
      <c r="DU42" s="2442"/>
      <c r="DV42" s="2442"/>
      <c r="DW42" s="2442"/>
      <c r="DX42" s="2467"/>
      <c r="DY42" s="1157"/>
      <c r="DZ42" s="1158"/>
    </row>
    <row r="43" spans="2:130" s="1190" customFormat="1" ht="27" customHeight="1" thickBot="1">
      <c r="B43" s="1156"/>
      <c r="C43" s="2453" t="s">
        <v>169</v>
      </c>
      <c r="D43" s="2454"/>
      <c r="E43" s="2454"/>
      <c r="F43" s="2454"/>
      <c r="G43" s="2454"/>
      <c r="H43" s="2454"/>
      <c r="I43" s="2454"/>
      <c r="J43" s="2454"/>
      <c r="K43" s="2454"/>
      <c r="L43" s="2454"/>
      <c r="M43" s="2454"/>
      <c r="N43" s="2454"/>
      <c r="O43" s="2454"/>
      <c r="P43" s="2454"/>
      <c r="Q43" s="2454"/>
      <c r="R43" s="2454"/>
      <c r="S43" s="1266"/>
      <c r="T43" s="2458">
        <v>3</v>
      </c>
      <c r="U43" s="2456"/>
      <c r="V43" s="2456"/>
      <c r="W43" s="2456"/>
      <c r="X43" s="2456"/>
      <c r="Y43" s="2456"/>
      <c r="Z43" s="2456"/>
      <c r="AA43" s="2456"/>
      <c r="AB43" s="2456"/>
      <c r="AC43" s="2456"/>
      <c r="AD43" s="2456"/>
      <c r="AE43" s="2456"/>
      <c r="AF43" s="2457"/>
      <c r="AG43" s="2466" t="s">
        <v>808</v>
      </c>
      <c r="AH43" s="2442"/>
      <c r="AI43" s="2442"/>
      <c r="AJ43" s="2442"/>
      <c r="AK43" s="2442"/>
      <c r="AL43" s="2442"/>
      <c r="AM43" s="2442"/>
      <c r="AN43" s="2442"/>
      <c r="AO43" s="2442"/>
      <c r="AP43" s="2442"/>
      <c r="AQ43" s="2442"/>
      <c r="AR43" s="2442"/>
      <c r="AS43" s="2442"/>
      <c r="AT43" s="2442"/>
      <c r="AU43" s="2442"/>
      <c r="AV43" s="2442"/>
      <c r="AW43" s="2442"/>
      <c r="AX43" s="2442"/>
      <c r="AY43" s="2442"/>
      <c r="AZ43" s="2442"/>
      <c r="BA43" s="2467"/>
      <c r="BB43" s="2458" t="s">
        <v>785</v>
      </c>
      <c r="BC43" s="2456"/>
      <c r="BD43" s="2456"/>
      <c r="BE43" s="2456"/>
      <c r="BF43" s="2456"/>
      <c r="BG43" s="2456"/>
      <c r="BH43" s="2456"/>
      <c r="BI43" s="2456"/>
      <c r="BJ43" s="2456"/>
      <c r="BK43" s="2456"/>
      <c r="BL43" s="2456"/>
      <c r="BM43" s="2456"/>
      <c r="BN43" s="2456"/>
      <c r="BO43" s="2457"/>
      <c r="BP43" s="2458" t="s">
        <v>483</v>
      </c>
      <c r="BQ43" s="2456"/>
      <c r="BR43" s="2456"/>
      <c r="BS43" s="2456"/>
      <c r="BT43" s="2456"/>
      <c r="BU43" s="2456"/>
      <c r="BV43" s="2456"/>
      <c r="BW43" s="2456"/>
      <c r="BX43" s="2457"/>
      <c r="BY43" s="2458" t="str">
        <f>+BB43</f>
        <v>Ceramica</v>
      </c>
      <c r="BZ43" s="2456"/>
      <c r="CA43" s="2456"/>
      <c r="CB43" s="2456"/>
      <c r="CC43" s="2456"/>
      <c r="CD43" s="2456"/>
      <c r="CE43" s="2456"/>
      <c r="CF43" s="2456"/>
      <c r="CG43" s="2456"/>
      <c r="CH43" s="2456"/>
      <c r="CI43" s="2456"/>
      <c r="CJ43" s="2456"/>
      <c r="CK43" s="2456"/>
      <c r="CL43" s="2456"/>
      <c r="CM43" s="2456"/>
      <c r="CN43" s="2456"/>
      <c r="CO43" s="2456"/>
      <c r="CP43" s="2456"/>
      <c r="CQ43" s="2456"/>
      <c r="CR43" s="2457"/>
      <c r="CS43" s="2458" t="s">
        <v>483</v>
      </c>
      <c r="CT43" s="2456"/>
      <c r="CU43" s="2456"/>
      <c r="CV43" s="2456"/>
      <c r="CW43" s="2456"/>
      <c r="CX43" s="2456"/>
      <c r="CY43" s="2456"/>
      <c r="CZ43" s="2457"/>
      <c r="DA43" s="2459" t="s">
        <v>789</v>
      </c>
      <c r="DB43" s="2460"/>
      <c r="DC43" s="2460"/>
      <c r="DD43" s="2460"/>
      <c r="DE43" s="2460"/>
      <c r="DF43" s="2460"/>
      <c r="DG43" s="2460"/>
      <c r="DH43" s="2460"/>
      <c r="DI43" s="2460"/>
      <c r="DJ43" s="2460"/>
      <c r="DK43" s="2460"/>
      <c r="DL43" s="2460"/>
      <c r="DM43" s="2460"/>
      <c r="DN43" s="2460"/>
      <c r="DO43" s="2460"/>
      <c r="DP43" s="2461"/>
      <c r="DQ43" s="2458" t="s">
        <v>483</v>
      </c>
      <c r="DR43" s="2456"/>
      <c r="DS43" s="2456"/>
      <c r="DT43" s="2456"/>
      <c r="DU43" s="2456"/>
      <c r="DV43" s="2456"/>
      <c r="DW43" s="2456"/>
      <c r="DX43" s="2457"/>
      <c r="DY43" s="1157"/>
      <c r="DZ43" s="1158"/>
    </row>
    <row r="44" spans="2:130" s="1190" customFormat="1" ht="24.6" customHeight="1">
      <c r="B44" s="1156"/>
      <c r="C44" s="2462" t="s">
        <v>142</v>
      </c>
      <c r="D44" s="2463"/>
      <c r="E44" s="2463"/>
      <c r="F44" s="2463"/>
      <c r="G44" s="2463"/>
      <c r="H44" s="2463"/>
      <c r="I44" s="2463"/>
      <c r="J44" s="2463"/>
      <c r="K44" s="2463"/>
      <c r="L44" s="2463"/>
      <c r="M44" s="2463"/>
      <c r="N44" s="2463"/>
      <c r="O44" s="2463"/>
      <c r="P44" s="2463"/>
      <c r="Q44" s="2463"/>
      <c r="R44" s="2463"/>
      <c r="S44" s="1267"/>
      <c r="T44" s="2464"/>
      <c r="U44" s="2444"/>
      <c r="V44" s="2444"/>
      <c r="W44" s="2444"/>
      <c r="X44" s="2444"/>
      <c r="Y44" s="2444"/>
      <c r="Z44" s="2444"/>
      <c r="AA44" s="2444"/>
      <c r="AB44" s="2444"/>
      <c r="AC44" s="2444"/>
      <c r="AD44" s="2444"/>
      <c r="AE44" s="2444"/>
      <c r="AF44" s="2465"/>
      <c r="AG44" s="2464"/>
      <c r="AH44" s="2444"/>
      <c r="AI44" s="2444"/>
      <c r="AJ44" s="2444"/>
      <c r="AK44" s="2444"/>
      <c r="AL44" s="2444"/>
      <c r="AM44" s="2444"/>
      <c r="AN44" s="2444"/>
      <c r="AO44" s="2444"/>
      <c r="AP44" s="2444"/>
      <c r="AQ44" s="2444"/>
      <c r="AR44" s="2444"/>
      <c r="AS44" s="2444"/>
      <c r="AT44" s="2444"/>
      <c r="AU44" s="2444"/>
      <c r="AV44" s="2444"/>
      <c r="AW44" s="2444"/>
      <c r="AX44" s="2444"/>
      <c r="AY44" s="2444"/>
      <c r="AZ44" s="2444"/>
      <c r="BA44" s="2465"/>
      <c r="BB44" s="2464" t="s">
        <v>51</v>
      </c>
      <c r="BC44" s="2444"/>
      <c r="BD44" s="2444"/>
      <c r="BE44" s="2444"/>
      <c r="BF44" s="2444"/>
      <c r="BG44" s="2444"/>
      <c r="BH44" s="2444"/>
      <c r="BI44" s="2444"/>
      <c r="BJ44" s="2444"/>
      <c r="BK44" s="2444"/>
      <c r="BL44" s="2444"/>
      <c r="BM44" s="2444"/>
      <c r="BN44" s="2444"/>
      <c r="BO44" s="2465"/>
      <c r="BP44" s="2466" t="s">
        <v>51</v>
      </c>
      <c r="BQ44" s="2442"/>
      <c r="BR44" s="2442"/>
      <c r="BS44" s="2442"/>
      <c r="BT44" s="2442"/>
      <c r="BU44" s="2442"/>
      <c r="BV44" s="2442"/>
      <c r="BW44" s="2442"/>
      <c r="BX44" s="2467"/>
      <c r="BY44" s="2464" t="s">
        <v>51</v>
      </c>
      <c r="BZ44" s="2444"/>
      <c r="CA44" s="2444"/>
      <c r="CB44" s="2444"/>
      <c r="CC44" s="2444"/>
      <c r="CD44" s="2444"/>
      <c r="CE44" s="2444"/>
      <c r="CF44" s="2444"/>
      <c r="CG44" s="2444"/>
      <c r="CH44" s="2444"/>
      <c r="CI44" s="2444"/>
      <c r="CJ44" s="2444"/>
      <c r="CK44" s="2444"/>
      <c r="CL44" s="2444"/>
      <c r="CM44" s="2444"/>
      <c r="CN44" s="2444"/>
      <c r="CO44" s="2444"/>
      <c r="CP44" s="2444"/>
      <c r="CQ44" s="2444"/>
      <c r="CR44" s="2465"/>
      <c r="CS44" s="2464" t="s">
        <v>51</v>
      </c>
      <c r="CT44" s="2444"/>
      <c r="CU44" s="2444"/>
      <c r="CV44" s="2444"/>
      <c r="CW44" s="2444"/>
      <c r="CX44" s="2444"/>
      <c r="CY44" s="2444"/>
      <c r="CZ44" s="2465"/>
      <c r="DA44" s="2464" t="s">
        <v>51</v>
      </c>
      <c r="DB44" s="2444"/>
      <c r="DC44" s="2444"/>
      <c r="DD44" s="2444"/>
      <c r="DE44" s="2444"/>
      <c r="DF44" s="2444"/>
      <c r="DG44" s="2444"/>
      <c r="DH44" s="2444"/>
      <c r="DI44" s="2444"/>
      <c r="DJ44" s="2444"/>
      <c r="DK44" s="2444"/>
      <c r="DL44" s="2444"/>
      <c r="DM44" s="2444"/>
      <c r="DN44" s="2444"/>
      <c r="DO44" s="2444"/>
      <c r="DP44" s="2465"/>
      <c r="DQ44" s="2459" t="s">
        <v>51</v>
      </c>
      <c r="DR44" s="2460"/>
      <c r="DS44" s="2460"/>
      <c r="DT44" s="2460"/>
      <c r="DU44" s="2460"/>
      <c r="DV44" s="2460"/>
      <c r="DW44" s="2460"/>
      <c r="DX44" s="2461"/>
      <c r="DY44" s="1157"/>
      <c r="DZ44" s="1158"/>
    </row>
    <row r="45" spans="2:130" s="1190" customFormat="1" ht="14.25" hidden="1" customHeight="1">
      <c r="B45" s="1156"/>
      <c r="C45" s="2453"/>
      <c r="D45" s="2454"/>
      <c r="E45" s="2454"/>
      <c r="F45" s="2454"/>
      <c r="G45" s="2454"/>
      <c r="H45" s="2454"/>
      <c r="I45" s="2454"/>
      <c r="J45" s="2454"/>
      <c r="K45" s="2454"/>
      <c r="L45" s="2454"/>
      <c r="M45" s="2454"/>
      <c r="N45" s="2454"/>
      <c r="O45" s="2454"/>
      <c r="P45" s="2454"/>
      <c r="Q45" s="2454"/>
      <c r="R45" s="2454"/>
      <c r="S45" s="1266"/>
      <c r="T45" s="2455"/>
      <c r="U45" s="2456"/>
      <c r="V45" s="2456"/>
      <c r="W45" s="2456"/>
      <c r="X45" s="2456"/>
      <c r="Y45" s="2456"/>
      <c r="Z45" s="2456"/>
      <c r="AA45" s="2456"/>
      <c r="AB45" s="2456"/>
      <c r="AC45" s="2456"/>
      <c r="AD45" s="2456"/>
      <c r="AE45" s="2456"/>
      <c r="AF45" s="2457"/>
      <c r="AG45" s="2458"/>
      <c r="AH45" s="2456"/>
      <c r="AI45" s="2456"/>
      <c r="AJ45" s="2456"/>
      <c r="AK45" s="2456"/>
      <c r="AL45" s="2456"/>
      <c r="AM45" s="2456"/>
      <c r="AN45" s="2456"/>
      <c r="AO45" s="2456"/>
      <c r="AP45" s="2456"/>
      <c r="AQ45" s="2456"/>
      <c r="AR45" s="2456"/>
      <c r="AS45" s="2456"/>
      <c r="AT45" s="2456"/>
      <c r="AU45" s="2456"/>
      <c r="AV45" s="2456"/>
      <c r="AW45" s="2456"/>
      <c r="AX45" s="2456"/>
      <c r="AY45" s="2456"/>
      <c r="AZ45" s="2456"/>
      <c r="BA45" s="2457"/>
      <c r="BB45" s="2455"/>
      <c r="BC45" s="2456"/>
      <c r="BD45" s="2456"/>
      <c r="BE45" s="2456"/>
      <c r="BF45" s="2456"/>
      <c r="BG45" s="2456"/>
      <c r="BH45" s="2456"/>
      <c r="BI45" s="2456"/>
      <c r="BJ45" s="2456"/>
      <c r="BK45" s="2456"/>
      <c r="BL45" s="2456"/>
      <c r="BM45" s="2456"/>
      <c r="BN45" s="2456"/>
      <c r="BO45" s="2457"/>
      <c r="BP45" s="2458"/>
      <c r="BQ45" s="2456"/>
      <c r="BR45" s="2456"/>
      <c r="BS45" s="2456"/>
      <c r="BT45" s="2456"/>
      <c r="BU45" s="2456"/>
      <c r="BV45" s="2456"/>
      <c r="BW45" s="2456"/>
      <c r="BX45" s="2457"/>
      <c r="BY45" s="2455"/>
      <c r="BZ45" s="2456"/>
      <c r="CA45" s="2456"/>
      <c r="CB45" s="2456"/>
      <c r="CC45" s="2456"/>
      <c r="CD45" s="2456"/>
      <c r="CE45" s="2456"/>
      <c r="CF45" s="2456"/>
      <c r="CG45" s="2456"/>
      <c r="CH45" s="2456"/>
      <c r="CI45" s="2456"/>
      <c r="CJ45" s="2456"/>
      <c r="CK45" s="2456"/>
      <c r="CL45" s="2456"/>
      <c r="CM45" s="2456"/>
      <c r="CN45" s="2456"/>
      <c r="CO45" s="2456"/>
      <c r="CP45" s="2456"/>
      <c r="CQ45" s="2456"/>
      <c r="CR45" s="2457"/>
      <c r="CS45" s="2458"/>
      <c r="CT45" s="2456"/>
      <c r="CU45" s="2456"/>
      <c r="CV45" s="2456"/>
      <c r="CW45" s="2456"/>
      <c r="CX45" s="2456"/>
      <c r="CY45" s="2456"/>
      <c r="CZ45" s="2457"/>
      <c r="DA45" s="2458"/>
      <c r="DB45" s="2456"/>
      <c r="DC45" s="2456"/>
      <c r="DD45" s="2456"/>
      <c r="DE45" s="2456"/>
      <c r="DF45" s="2456"/>
      <c r="DG45" s="2456"/>
      <c r="DH45" s="2456"/>
      <c r="DI45" s="2456"/>
      <c r="DJ45" s="2456"/>
      <c r="DK45" s="2456"/>
      <c r="DL45" s="2456"/>
      <c r="DM45" s="2456"/>
      <c r="DN45" s="2456"/>
      <c r="DO45" s="2456"/>
      <c r="DP45" s="2457"/>
      <c r="DQ45" s="2458"/>
      <c r="DR45" s="2456"/>
      <c r="DS45" s="2456"/>
      <c r="DT45" s="2456"/>
      <c r="DU45" s="2456"/>
      <c r="DV45" s="2456"/>
      <c r="DW45" s="2456"/>
      <c r="DX45" s="2457"/>
      <c r="DY45" s="1157"/>
      <c r="DZ45" s="1158"/>
    </row>
    <row r="46" spans="2:130" s="1190" customFormat="1" ht="13.9" hidden="1" customHeight="1" thickBot="1">
      <c r="B46" s="1156"/>
      <c r="C46" s="2445" t="s">
        <v>292</v>
      </c>
      <c r="D46" s="2446"/>
      <c r="E46" s="2446"/>
      <c r="F46" s="2446"/>
      <c r="G46" s="2446"/>
      <c r="H46" s="2446"/>
      <c r="I46" s="2446"/>
      <c r="J46" s="2446"/>
      <c r="K46" s="2446"/>
      <c r="L46" s="2446"/>
      <c r="M46" s="2446"/>
      <c r="N46" s="2446"/>
      <c r="O46" s="2446"/>
      <c r="P46" s="2446"/>
      <c r="Q46" s="2446"/>
      <c r="R46" s="2446"/>
      <c r="S46" s="1256"/>
      <c r="T46" s="2447"/>
      <c r="U46" s="2448"/>
      <c r="V46" s="2448"/>
      <c r="W46" s="2448"/>
      <c r="X46" s="2448"/>
      <c r="Y46" s="2448"/>
      <c r="Z46" s="2448"/>
      <c r="AA46" s="2448"/>
      <c r="AB46" s="2448"/>
      <c r="AC46" s="2448"/>
      <c r="AD46" s="2448"/>
      <c r="AE46" s="2448"/>
      <c r="AF46" s="2449"/>
      <c r="AG46" s="2447"/>
      <c r="AH46" s="2448"/>
      <c r="AI46" s="2448"/>
      <c r="AJ46" s="2448"/>
      <c r="AK46" s="2448"/>
      <c r="AL46" s="2448"/>
      <c r="AM46" s="2448"/>
      <c r="AN46" s="2448"/>
      <c r="AO46" s="2448"/>
      <c r="AP46" s="2448"/>
      <c r="AQ46" s="2448"/>
      <c r="AR46" s="2448"/>
      <c r="AS46" s="2448"/>
      <c r="AT46" s="2448"/>
      <c r="AU46" s="2448"/>
      <c r="AV46" s="2448"/>
      <c r="AW46" s="2448"/>
      <c r="AX46" s="2448"/>
      <c r="AY46" s="2448"/>
      <c r="AZ46" s="2448"/>
      <c r="BA46" s="2449"/>
      <c r="BB46" s="2447"/>
      <c r="BC46" s="2448"/>
      <c r="BD46" s="2448"/>
      <c r="BE46" s="2448"/>
      <c r="BF46" s="2448"/>
      <c r="BG46" s="2448"/>
      <c r="BH46" s="2448"/>
      <c r="BI46" s="2448"/>
      <c r="BJ46" s="2448"/>
      <c r="BK46" s="2448"/>
      <c r="BL46" s="2448"/>
      <c r="BM46" s="2448"/>
      <c r="BN46" s="2448"/>
      <c r="BO46" s="2449"/>
      <c r="BP46" s="2447"/>
      <c r="BQ46" s="2448"/>
      <c r="BR46" s="2448"/>
      <c r="BS46" s="2448"/>
      <c r="BT46" s="2448"/>
      <c r="BU46" s="2448"/>
      <c r="BV46" s="2448"/>
      <c r="BW46" s="2448"/>
      <c r="BX46" s="2449"/>
      <c r="BY46" s="2447"/>
      <c r="BZ46" s="2448"/>
      <c r="CA46" s="2448"/>
      <c r="CB46" s="2448"/>
      <c r="CC46" s="2448"/>
      <c r="CD46" s="2448"/>
      <c r="CE46" s="2448"/>
      <c r="CF46" s="2448"/>
      <c r="CG46" s="2448"/>
      <c r="CH46" s="2448"/>
      <c r="CI46" s="2448"/>
      <c r="CJ46" s="2448"/>
      <c r="CK46" s="2448"/>
      <c r="CL46" s="2448"/>
      <c r="CM46" s="2448"/>
      <c r="CN46" s="2448"/>
      <c r="CO46" s="2448"/>
      <c r="CP46" s="2448"/>
      <c r="CQ46" s="2448"/>
      <c r="CR46" s="2449"/>
      <c r="CS46" s="2447"/>
      <c r="CT46" s="2448"/>
      <c r="CU46" s="2448"/>
      <c r="CV46" s="2448"/>
      <c r="CW46" s="2448"/>
      <c r="CX46" s="2448"/>
      <c r="CY46" s="2448"/>
      <c r="CZ46" s="2449"/>
      <c r="DA46" s="2447"/>
      <c r="DB46" s="2448"/>
      <c r="DC46" s="2448"/>
      <c r="DD46" s="2448"/>
      <c r="DE46" s="2448"/>
      <c r="DF46" s="2448"/>
      <c r="DG46" s="2448"/>
      <c r="DH46" s="2448"/>
      <c r="DI46" s="2448"/>
      <c r="DJ46" s="2448"/>
      <c r="DK46" s="2448"/>
      <c r="DL46" s="2448"/>
      <c r="DM46" s="2448"/>
      <c r="DN46" s="2448"/>
      <c r="DO46" s="2448"/>
      <c r="DP46" s="2449"/>
      <c r="DQ46" s="2450"/>
      <c r="DR46" s="2451"/>
      <c r="DS46" s="2451"/>
      <c r="DT46" s="2451"/>
      <c r="DU46" s="2451"/>
      <c r="DV46" s="2451"/>
      <c r="DW46" s="2451"/>
      <c r="DX46" s="2452"/>
      <c r="DY46" s="1157"/>
      <c r="DZ46" s="1158"/>
    </row>
    <row r="47" spans="2:130" s="1190" customFormat="1" ht="14.45" customHeight="1">
      <c r="B47" s="1156"/>
      <c r="C47" s="1157"/>
      <c r="D47" s="1157"/>
      <c r="E47" s="1157"/>
      <c r="F47" s="1157"/>
      <c r="G47" s="1157"/>
      <c r="H47" s="1157"/>
      <c r="I47" s="1157"/>
      <c r="J47" s="1157"/>
      <c r="K47" s="1157"/>
      <c r="L47" s="1197"/>
      <c r="M47" s="1157"/>
      <c r="N47" s="1157"/>
      <c r="O47" s="1157"/>
      <c r="P47" s="1157"/>
      <c r="Q47" s="1157"/>
      <c r="R47" s="1157"/>
      <c r="S47" s="1157"/>
      <c r="T47" s="1157"/>
      <c r="U47" s="1157"/>
      <c r="V47" s="1157"/>
      <c r="W47" s="1157"/>
      <c r="X47" s="1157"/>
      <c r="Y47" s="1157"/>
      <c r="Z47" s="1157"/>
      <c r="AA47" s="1157"/>
      <c r="AB47" s="1157"/>
      <c r="AC47" s="1157"/>
      <c r="AD47" s="1157"/>
      <c r="AE47" s="1157"/>
      <c r="AF47" s="1157"/>
      <c r="AG47" s="1157"/>
      <c r="AH47" s="1157"/>
      <c r="AI47" s="1157"/>
      <c r="AJ47" s="1157"/>
      <c r="AK47" s="1157"/>
      <c r="AL47" s="1157"/>
      <c r="AM47" s="1157"/>
      <c r="AN47" s="1157"/>
      <c r="AO47" s="1157"/>
      <c r="AP47" s="1157"/>
      <c r="AQ47" s="1157"/>
      <c r="AR47" s="1157"/>
      <c r="AS47" s="1157"/>
      <c r="AT47" s="1157"/>
      <c r="AU47" s="1157"/>
      <c r="AV47" s="1157"/>
      <c r="AW47" s="1157"/>
      <c r="AX47" s="1157"/>
      <c r="AY47" s="1157"/>
      <c r="AZ47" s="1157"/>
      <c r="BA47" s="1157"/>
      <c r="BB47" s="1157"/>
      <c r="BC47" s="1157"/>
      <c r="BD47" s="1157"/>
      <c r="BE47" s="1157"/>
      <c r="BF47" s="1157"/>
      <c r="BG47" s="1157"/>
      <c r="BH47" s="1157"/>
      <c r="BI47" s="1157"/>
      <c r="BJ47" s="1157"/>
      <c r="BK47" s="1157"/>
      <c r="BL47" s="1157"/>
      <c r="BM47" s="1157"/>
      <c r="BN47" s="1157"/>
      <c r="BO47" s="1157"/>
      <c r="BP47" s="1157"/>
      <c r="BQ47" s="1157"/>
      <c r="BR47" s="1157"/>
      <c r="BS47" s="1157"/>
      <c r="BT47" s="1157"/>
      <c r="BU47" s="1157"/>
      <c r="BV47" s="1157"/>
      <c r="BW47" s="1157"/>
      <c r="BX47" s="1157"/>
      <c r="BY47" s="1157"/>
      <c r="BZ47" s="1157"/>
      <c r="CA47" s="1157"/>
      <c r="CB47" s="1157"/>
      <c r="CC47" s="1157"/>
      <c r="CD47" s="1157"/>
      <c r="CE47" s="1157"/>
      <c r="CF47" s="1157"/>
      <c r="CG47" s="1157"/>
      <c r="CH47" s="1157"/>
      <c r="CI47" s="1157"/>
      <c r="CJ47" s="1157"/>
      <c r="CK47" s="1157"/>
      <c r="CL47" s="1157"/>
      <c r="CM47" s="1157"/>
      <c r="CN47" s="1157"/>
      <c r="CO47" s="1157"/>
      <c r="CP47" s="1157"/>
      <c r="CQ47" s="1157"/>
      <c r="CR47" s="1157"/>
      <c r="CS47" s="1157"/>
      <c r="CT47" s="1157"/>
      <c r="CU47" s="1157"/>
      <c r="CV47" s="1157"/>
      <c r="CW47" s="1157"/>
      <c r="CX47" s="1157"/>
      <c r="CY47" s="1157"/>
      <c r="CZ47" s="1157"/>
      <c r="DA47" s="1157"/>
      <c r="DB47" s="1157"/>
      <c r="DC47" s="1157"/>
      <c r="DD47" s="1157"/>
      <c r="DE47" s="1157"/>
      <c r="DF47" s="1157"/>
      <c r="DG47" s="1157"/>
      <c r="DH47" s="1157"/>
      <c r="DI47" s="1157"/>
      <c r="DJ47" s="1157"/>
      <c r="DK47" s="1157"/>
      <c r="DL47" s="1157"/>
      <c r="DM47" s="1157"/>
      <c r="DN47" s="1157"/>
      <c r="DO47" s="1157"/>
      <c r="DP47" s="1157"/>
      <c r="DQ47" s="1157"/>
      <c r="DR47" s="1157"/>
      <c r="DS47" s="1157"/>
      <c r="DT47" s="1157"/>
      <c r="DU47" s="1157"/>
      <c r="DV47" s="1157"/>
      <c r="DW47" s="1157"/>
      <c r="DX47" s="1157"/>
      <c r="DY47" s="1157"/>
      <c r="DZ47" s="1158"/>
    </row>
    <row r="48" spans="2:130" s="1190" customFormat="1" ht="12.6" customHeight="1">
      <c r="B48" s="1156"/>
      <c r="C48" s="1157"/>
      <c r="D48" s="1157"/>
      <c r="E48" s="1157"/>
      <c r="F48" s="1157"/>
      <c r="G48" s="1157"/>
      <c r="H48" s="1157"/>
      <c r="I48" s="1157"/>
      <c r="J48" s="1157"/>
      <c r="K48" s="1157"/>
      <c r="L48" s="1157"/>
      <c r="M48" s="1157"/>
      <c r="N48" s="1157"/>
      <c r="O48" s="1157"/>
      <c r="P48" s="1157"/>
      <c r="Q48" s="1157"/>
      <c r="R48" s="1157"/>
      <c r="S48" s="1157"/>
      <c r="T48" s="1157"/>
      <c r="U48" s="1157"/>
      <c r="V48" s="1157"/>
      <c r="W48" s="1157"/>
      <c r="X48" s="1157"/>
      <c r="Y48" s="1157"/>
      <c r="Z48" s="1157"/>
      <c r="AA48" s="1157"/>
      <c r="AB48" s="1157"/>
      <c r="AC48" s="1157"/>
      <c r="AD48" s="1157"/>
      <c r="AE48" s="1157"/>
      <c r="AF48" s="1157"/>
      <c r="AG48" s="1157"/>
      <c r="AH48" s="1157"/>
      <c r="AI48" s="1157"/>
      <c r="AJ48" s="1157"/>
      <c r="AK48" s="1157"/>
      <c r="AL48" s="1157"/>
      <c r="AM48" s="1157"/>
      <c r="AN48" s="1157"/>
      <c r="AO48" s="1157"/>
      <c r="AP48" s="1157"/>
      <c r="AQ48" s="1157"/>
      <c r="AR48" s="1157"/>
      <c r="AS48" s="1157"/>
      <c r="AT48" s="1157"/>
      <c r="AU48" s="1157"/>
      <c r="AV48" s="1157"/>
      <c r="AW48" s="1157"/>
      <c r="AX48" s="1157"/>
      <c r="AY48" s="1157"/>
      <c r="AZ48" s="1157"/>
      <c r="BA48" s="1157"/>
      <c r="BB48" s="1157"/>
      <c r="BC48" s="1157"/>
      <c r="BD48" s="1157"/>
      <c r="BE48" s="1157"/>
      <c r="BF48" s="1157"/>
      <c r="BG48" s="1157"/>
      <c r="BH48" s="1157"/>
      <c r="BI48" s="1157"/>
      <c r="BJ48" s="1157"/>
      <c r="BK48" s="1157"/>
      <c r="BL48" s="1157"/>
      <c r="BM48" s="1157"/>
      <c r="BN48" s="1157"/>
      <c r="BO48" s="1157"/>
      <c r="BP48" s="1157"/>
      <c r="BQ48" s="1157"/>
      <c r="BR48" s="1157"/>
      <c r="BS48" s="1157"/>
      <c r="BT48" s="1157"/>
      <c r="BU48" s="1157"/>
      <c r="BV48" s="1157"/>
      <c r="BW48" s="1157"/>
      <c r="BX48" s="1157"/>
      <c r="BY48" s="1157"/>
      <c r="BZ48" s="1157"/>
      <c r="CA48" s="1157"/>
      <c r="CB48" s="1157"/>
      <c r="CC48" s="1157"/>
      <c r="CD48" s="1157"/>
      <c r="CE48" s="1157"/>
      <c r="CF48" s="1157"/>
      <c r="CG48" s="1157"/>
      <c r="CH48" s="1157"/>
      <c r="CI48" s="1157"/>
      <c r="CJ48" s="1157"/>
      <c r="CK48" s="1157"/>
      <c r="CL48" s="1157"/>
      <c r="CM48" s="1157"/>
      <c r="CN48" s="1157"/>
      <c r="CO48" s="1157"/>
      <c r="CP48" s="1157"/>
      <c r="CQ48" s="1157"/>
      <c r="CR48" s="1157"/>
      <c r="CS48" s="1157"/>
      <c r="CT48" s="1157"/>
      <c r="CU48" s="1157"/>
      <c r="CV48" s="1157"/>
      <c r="CW48" s="1157"/>
      <c r="CX48" s="1157"/>
      <c r="CY48" s="1157"/>
      <c r="CZ48" s="1197"/>
      <c r="DA48" s="1157"/>
      <c r="DB48" s="1157"/>
      <c r="DC48" s="1157"/>
      <c r="DD48" s="1157"/>
      <c r="DE48" s="1157"/>
      <c r="DF48" s="1157"/>
      <c r="DG48" s="1157"/>
      <c r="DH48" s="1157"/>
      <c r="DI48" s="1157"/>
      <c r="DJ48" s="1162"/>
      <c r="DK48" s="1162"/>
      <c r="DL48" s="1162"/>
      <c r="DM48" s="1162"/>
      <c r="DN48" s="1162"/>
      <c r="DO48" s="1162"/>
      <c r="DP48" s="1162"/>
      <c r="DQ48" s="1162"/>
      <c r="DR48" s="1162"/>
      <c r="DS48" s="1162"/>
      <c r="DT48" s="1162"/>
      <c r="DU48" s="1162"/>
      <c r="DV48" s="1162"/>
      <c r="DW48" s="1162"/>
      <c r="DX48" s="1162"/>
      <c r="DY48" s="1157"/>
      <c r="DZ48" s="1158"/>
    </row>
    <row r="49" spans="2:130" s="1190" customFormat="1" ht="12.6" customHeight="1">
      <c r="B49" s="1156"/>
      <c r="C49" s="1268"/>
      <c r="D49" s="1203"/>
      <c r="E49" s="1203"/>
      <c r="F49" s="1203"/>
      <c r="G49" s="1203"/>
      <c r="H49" s="1203"/>
      <c r="I49" s="1203"/>
      <c r="J49" s="1203"/>
      <c r="K49" s="1203"/>
      <c r="L49" s="1203"/>
      <c r="M49" s="1203"/>
      <c r="N49" s="1203"/>
      <c r="O49" s="1203"/>
      <c r="P49" s="1203"/>
      <c r="Q49" s="1203"/>
      <c r="R49" s="1203"/>
      <c r="S49" s="1203"/>
      <c r="T49" s="1203"/>
      <c r="U49" s="1203"/>
      <c r="V49" s="1203"/>
      <c r="W49" s="1203"/>
      <c r="X49" s="1203"/>
      <c r="Y49" s="1203"/>
      <c r="Z49" s="1203"/>
      <c r="AA49" s="1203"/>
      <c r="AB49" s="1203"/>
      <c r="AC49" s="1203"/>
      <c r="AD49" s="1203"/>
      <c r="AE49" s="1203"/>
      <c r="AF49" s="1203"/>
      <c r="AG49" s="1203"/>
      <c r="AH49" s="1203"/>
      <c r="AI49" s="1203"/>
      <c r="AJ49" s="1203"/>
      <c r="AK49" s="1269"/>
      <c r="AL49" s="1157"/>
      <c r="AM49" s="1268"/>
      <c r="AN49" s="1203"/>
      <c r="AO49" s="1203"/>
      <c r="AP49" s="1203"/>
      <c r="AQ49" s="1203"/>
      <c r="AR49" s="1203"/>
      <c r="AS49" s="1203"/>
      <c r="AT49" s="1203"/>
      <c r="AU49" s="1203"/>
      <c r="AV49" s="1203"/>
      <c r="AW49" s="1203"/>
      <c r="AX49" s="1203"/>
      <c r="AY49" s="1203"/>
      <c r="AZ49" s="1203"/>
      <c r="BA49" s="1203"/>
      <c r="BB49" s="1203"/>
      <c r="BC49" s="1203"/>
      <c r="BD49" s="1203"/>
      <c r="BE49" s="1203"/>
      <c r="BF49" s="1203"/>
      <c r="BG49" s="1203"/>
      <c r="BH49" s="1203"/>
      <c r="BI49" s="1203"/>
      <c r="BJ49" s="1203"/>
      <c r="BK49" s="1203"/>
      <c r="BL49" s="1203"/>
      <c r="BM49" s="1203"/>
      <c r="BN49" s="1203"/>
      <c r="BO49" s="1203"/>
      <c r="BP49" s="1203"/>
      <c r="BQ49" s="1203"/>
      <c r="BR49" s="1203"/>
      <c r="BS49" s="1203"/>
      <c r="BT49" s="1203"/>
      <c r="BU49" s="1203"/>
      <c r="BV49" s="1203"/>
      <c r="BW49" s="1203"/>
      <c r="BX49" s="1203"/>
      <c r="BY49" s="1203"/>
      <c r="BZ49" s="1203"/>
      <c r="CA49" s="1203"/>
      <c r="CB49" s="1203"/>
      <c r="CC49" s="1203"/>
      <c r="CD49" s="1203"/>
      <c r="CE49" s="1203"/>
      <c r="CF49" s="1203"/>
      <c r="CG49" s="1203"/>
      <c r="CH49" s="1203"/>
      <c r="CI49" s="1203"/>
      <c r="CJ49" s="1203"/>
      <c r="CK49" s="1203"/>
      <c r="CL49" s="1203"/>
      <c r="CM49" s="1203"/>
      <c r="CN49" s="1203"/>
      <c r="CO49" s="1203"/>
      <c r="CP49" s="1203"/>
      <c r="CQ49" s="1203"/>
      <c r="CR49" s="1269"/>
      <c r="CS49" s="1157"/>
      <c r="CT49" s="1268"/>
      <c r="CU49" s="1203"/>
      <c r="CV49" s="1203"/>
      <c r="CW49" s="1203"/>
      <c r="CX49" s="1203"/>
      <c r="CY49" s="1203"/>
      <c r="CZ49" s="1203"/>
      <c r="DA49" s="1203"/>
      <c r="DB49" s="1203"/>
      <c r="DC49" s="1203"/>
      <c r="DD49" s="1203"/>
      <c r="DE49" s="1203"/>
      <c r="DF49" s="1203"/>
      <c r="DG49" s="1203"/>
      <c r="DH49" s="1203"/>
      <c r="DI49" s="1203"/>
      <c r="DJ49" s="1203"/>
      <c r="DK49" s="1203"/>
      <c r="DL49" s="1203"/>
      <c r="DM49" s="1203"/>
      <c r="DN49" s="1203"/>
      <c r="DO49" s="1203"/>
      <c r="DP49" s="1203"/>
      <c r="DQ49" s="1203"/>
      <c r="DR49" s="1203"/>
      <c r="DS49" s="1203"/>
      <c r="DT49" s="1203"/>
      <c r="DU49" s="1203"/>
      <c r="DV49" s="1269"/>
      <c r="DW49" s="1157"/>
      <c r="DX49" s="1157"/>
      <c r="DY49" s="1157"/>
      <c r="DZ49" s="1158"/>
    </row>
    <row r="50" spans="2:130" s="1190" customFormat="1" ht="13.15" customHeight="1">
      <c r="B50" s="1156"/>
      <c r="C50" s="1270" t="s">
        <v>74</v>
      </c>
      <c r="D50" s="1185"/>
      <c r="E50" s="1157"/>
      <c r="F50" s="1157"/>
      <c r="G50" s="1157"/>
      <c r="H50" s="1157"/>
      <c r="I50" s="1157"/>
      <c r="J50" s="1157"/>
      <c r="K50" s="1157"/>
      <c r="L50" s="1157"/>
      <c r="M50" s="1157"/>
      <c r="N50" s="1157"/>
      <c r="O50" s="1157"/>
      <c r="P50" s="1157"/>
      <c r="Q50" s="1157"/>
      <c r="R50" s="1157"/>
      <c r="S50" s="1157"/>
      <c r="T50" s="1157"/>
      <c r="U50" s="1157"/>
      <c r="V50" s="1157"/>
      <c r="W50" s="1157"/>
      <c r="X50" s="1157"/>
      <c r="Y50" s="1157"/>
      <c r="Z50" s="1157"/>
      <c r="AA50" s="1157"/>
      <c r="AB50" s="1157"/>
      <c r="AC50" s="1157"/>
      <c r="AD50" s="1157"/>
      <c r="AE50" s="1157"/>
      <c r="AF50" s="1157"/>
      <c r="AG50" s="1157"/>
      <c r="AH50" s="1157"/>
      <c r="AI50" s="1157"/>
      <c r="AJ50" s="1157"/>
      <c r="AK50" s="1238"/>
      <c r="AL50" s="1185"/>
      <c r="AM50" s="1270" t="s">
        <v>315</v>
      </c>
      <c r="AN50" s="1157"/>
      <c r="AO50" s="1157"/>
      <c r="AP50" s="1157"/>
      <c r="AQ50" s="1157"/>
      <c r="AR50" s="1157"/>
      <c r="AS50" s="1157"/>
      <c r="AT50" s="1157"/>
      <c r="AU50" s="1157"/>
      <c r="AV50" s="1157"/>
      <c r="AW50" s="1157"/>
      <c r="AX50" s="1157"/>
      <c r="AY50" s="1157"/>
      <c r="AZ50" s="1157"/>
      <c r="BA50" s="1157"/>
      <c r="BB50" s="1157"/>
      <c r="BC50" s="1157"/>
      <c r="BD50" s="1157"/>
      <c r="BE50" s="1157"/>
      <c r="BF50" s="1157"/>
      <c r="BG50" s="1157"/>
      <c r="BH50" s="1157"/>
      <c r="BI50" s="1157"/>
      <c r="BJ50" s="1157"/>
      <c r="BK50" s="1157"/>
      <c r="BL50" s="1157"/>
      <c r="BM50" s="1157"/>
      <c r="BN50" s="1157" t="s">
        <v>79</v>
      </c>
      <c r="BO50" s="1157"/>
      <c r="BP50" s="1157"/>
      <c r="BQ50" s="1157"/>
      <c r="BR50" s="1157"/>
      <c r="BS50" s="1157"/>
      <c r="BT50" s="1157"/>
      <c r="BU50" s="1157"/>
      <c r="BV50" s="1157"/>
      <c r="BW50" s="1157"/>
      <c r="BX50" s="1157"/>
      <c r="BY50" s="2391" t="s">
        <v>261</v>
      </c>
      <c r="BZ50" s="2391"/>
      <c r="CA50" s="2391"/>
      <c r="CB50" s="2391"/>
      <c r="CC50" s="2391"/>
      <c r="CD50" s="2391"/>
      <c r="CE50" s="2391"/>
      <c r="CF50" s="2391"/>
      <c r="CG50" s="2391"/>
      <c r="CH50" s="2391"/>
      <c r="CI50" s="2391"/>
      <c r="CJ50" s="2391"/>
      <c r="CK50" s="2391"/>
      <c r="CL50" s="2391"/>
      <c r="CM50" s="2391"/>
      <c r="CN50" s="2391"/>
      <c r="CO50" s="2391"/>
      <c r="CP50" s="2391"/>
      <c r="CQ50" s="1157"/>
      <c r="CR50" s="1238"/>
      <c r="CS50" s="1157"/>
      <c r="CT50" s="1240"/>
      <c r="CU50" s="1197" t="s">
        <v>888</v>
      </c>
      <c r="CV50" s="1157"/>
      <c r="CW50" s="1157"/>
      <c r="CX50" s="1157"/>
      <c r="CY50" s="1157"/>
      <c r="CZ50" s="1157"/>
      <c r="DA50" s="1157"/>
      <c r="DB50" s="1157"/>
      <c r="DC50" s="1157"/>
      <c r="DD50" s="1157"/>
      <c r="DE50" s="1157"/>
      <c r="DF50" s="1157"/>
      <c r="DG50" s="1157"/>
      <c r="DH50" s="1157"/>
      <c r="DI50" s="1157"/>
      <c r="DJ50" s="1157"/>
      <c r="DK50" s="1157"/>
      <c r="DL50" s="1157"/>
      <c r="DM50" s="1157"/>
      <c r="DN50" s="1157"/>
      <c r="DO50" s="1157"/>
      <c r="DP50" s="1157"/>
      <c r="DQ50" s="1157"/>
      <c r="DR50" s="1157"/>
      <c r="DS50" s="1157"/>
      <c r="DT50" s="1157"/>
      <c r="DU50" s="1157"/>
      <c r="DV50" s="1238"/>
      <c r="DW50" s="1157"/>
      <c r="DX50" s="1157"/>
      <c r="DY50" s="1157"/>
      <c r="DZ50" s="1158"/>
    </row>
    <row r="51" spans="2:130" s="1190" customFormat="1" ht="15">
      <c r="B51" s="1156"/>
      <c r="C51" s="1270"/>
      <c r="D51" s="1185"/>
      <c r="E51" s="1157"/>
      <c r="F51" s="1157"/>
      <c r="G51" s="1157"/>
      <c r="H51" s="1157"/>
      <c r="I51" s="1157"/>
      <c r="J51" s="1157"/>
      <c r="K51" s="1157"/>
      <c r="L51" s="1157"/>
      <c r="M51" s="1157"/>
      <c r="N51" s="1157"/>
      <c r="O51" s="1157"/>
      <c r="P51" s="1157"/>
      <c r="Q51" s="1157"/>
      <c r="R51" s="1157"/>
      <c r="S51" s="1157"/>
      <c r="T51" s="1157"/>
      <c r="U51" s="1157"/>
      <c r="V51" s="1157"/>
      <c r="W51" s="1157"/>
      <c r="X51" s="1157"/>
      <c r="Y51" s="1157"/>
      <c r="Z51" s="1157"/>
      <c r="AA51" s="1157"/>
      <c r="AB51" s="1157"/>
      <c r="AC51" s="1157"/>
      <c r="AD51" s="1157"/>
      <c r="AE51" s="1157"/>
      <c r="AF51" s="1157"/>
      <c r="AG51" s="1157"/>
      <c r="AH51" s="1157"/>
      <c r="AI51" s="1157"/>
      <c r="AJ51" s="1157"/>
      <c r="AK51" s="1238"/>
      <c r="AL51" s="1185"/>
      <c r="AM51" s="1270"/>
      <c r="AN51" s="1157"/>
      <c r="AO51" s="1157"/>
      <c r="AP51" s="1157"/>
      <c r="AQ51" s="1157"/>
      <c r="AR51" s="1157"/>
      <c r="AS51" s="1157"/>
      <c r="AT51" s="1157"/>
      <c r="AU51" s="1157"/>
      <c r="AV51" s="1157"/>
      <c r="AW51" s="1157"/>
      <c r="AX51" s="1157"/>
      <c r="AY51" s="1157"/>
      <c r="AZ51" s="1157"/>
      <c r="BA51" s="1157"/>
      <c r="BB51" s="1157"/>
      <c r="BC51" s="1157"/>
      <c r="BD51" s="1157"/>
      <c r="BE51" s="1157"/>
      <c r="BF51" s="1157"/>
      <c r="BG51" s="1157"/>
      <c r="BH51" s="1157"/>
      <c r="BI51" s="1157"/>
      <c r="BJ51" s="1157"/>
      <c r="BK51" s="1157"/>
      <c r="BL51" s="1157"/>
      <c r="BM51" s="1157"/>
      <c r="BN51" s="1157"/>
      <c r="BO51" s="1157"/>
      <c r="BP51" s="1157"/>
      <c r="BQ51" s="1157"/>
      <c r="BR51" s="1157"/>
      <c r="BS51" s="1157"/>
      <c r="BT51" s="1157"/>
      <c r="BU51" s="1157"/>
      <c r="BV51" s="1157"/>
      <c r="BW51" s="1157"/>
      <c r="BX51" s="1157"/>
      <c r="BY51" s="1157"/>
      <c r="BZ51" s="1157"/>
      <c r="CA51" s="1157"/>
      <c r="CB51" s="1157"/>
      <c r="CC51" s="1157"/>
      <c r="CD51" s="1157"/>
      <c r="CE51" s="1157"/>
      <c r="CF51" s="1157"/>
      <c r="CG51" s="1157"/>
      <c r="CH51" s="1157"/>
      <c r="CI51" s="1157"/>
      <c r="CJ51" s="1157"/>
      <c r="CK51" s="1157"/>
      <c r="CL51" s="1157"/>
      <c r="CM51" s="1157"/>
      <c r="CN51" s="1157"/>
      <c r="CO51" s="1157"/>
      <c r="CP51" s="1157"/>
      <c r="CQ51" s="1157"/>
      <c r="CR51" s="1238"/>
      <c r="CS51" s="1157"/>
      <c r="CT51" s="1240"/>
      <c r="CU51" s="1157"/>
      <c r="CV51" s="1157"/>
      <c r="CW51" s="1157"/>
      <c r="CX51" s="1157"/>
      <c r="CY51" s="1157"/>
      <c r="CZ51" s="1157"/>
      <c r="DA51" s="1157"/>
      <c r="DB51" s="1157"/>
      <c r="DC51" s="1157"/>
      <c r="DD51" s="1157"/>
      <c r="DE51" s="1157"/>
      <c r="DF51" s="1157"/>
      <c r="DG51" s="1157"/>
      <c r="DH51" s="1157"/>
      <c r="DI51" s="1157"/>
      <c r="DJ51" s="1157"/>
      <c r="DK51" s="1157"/>
      <c r="DL51" s="1157"/>
      <c r="DM51" s="1157"/>
      <c r="DN51" s="1157"/>
      <c r="DO51" s="1157"/>
      <c r="DP51" s="1157"/>
      <c r="DQ51" s="1157"/>
      <c r="DR51" s="1157"/>
      <c r="DS51" s="1157"/>
      <c r="DT51" s="1157"/>
      <c r="DU51" s="1157"/>
      <c r="DV51" s="1238"/>
      <c r="DW51" s="1157"/>
      <c r="DX51" s="1157"/>
      <c r="DY51" s="1157"/>
      <c r="DZ51" s="1158"/>
    </row>
    <row r="52" spans="2:130" s="1190" customFormat="1" ht="14.25" customHeight="1">
      <c r="B52" s="1156"/>
      <c r="C52" s="1240" t="s">
        <v>75</v>
      </c>
      <c r="D52" s="1157"/>
      <c r="E52" s="1157"/>
      <c r="F52" s="1157"/>
      <c r="G52" s="1157"/>
      <c r="H52" s="1157"/>
      <c r="I52" s="1157"/>
      <c r="J52" s="1157"/>
      <c r="K52" s="1157"/>
      <c r="L52" s="1157"/>
      <c r="M52" s="1157"/>
      <c r="N52" s="1157"/>
      <c r="O52" s="1157"/>
      <c r="P52" s="1157"/>
      <c r="Q52" s="1157"/>
      <c r="R52" s="1157"/>
      <c r="S52" s="1157"/>
      <c r="T52" s="1157"/>
      <c r="U52" s="1157"/>
      <c r="V52" s="1157"/>
      <c r="W52" s="1157"/>
      <c r="X52" s="1157"/>
      <c r="Y52" s="1157"/>
      <c r="Z52" s="1157"/>
      <c r="AA52" s="1157"/>
      <c r="AB52" s="1157"/>
      <c r="AC52" s="2441"/>
      <c r="AD52" s="2442"/>
      <c r="AE52" s="2442"/>
      <c r="AF52" s="2442"/>
      <c r="AG52" s="2442"/>
      <c r="AH52" s="2442"/>
      <c r="AI52" s="2442"/>
      <c r="AJ52" s="2443"/>
      <c r="AK52" s="1238"/>
      <c r="AL52" s="1157"/>
      <c r="AM52" s="1240"/>
      <c r="AN52" s="1157" t="s">
        <v>78</v>
      </c>
      <c r="AO52" s="1157"/>
      <c r="AP52" s="1157"/>
      <c r="AQ52" s="1157"/>
      <c r="AR52" s="1157"/>
      <c r="AS52" s="1157"/>
      <c r="AT52" s="1157"/>
      <c r="AU52" s="1157"/>
      <c r="AV52" s="1157"/>
      <c r="AW52" s="1157"/>
      <c r="AX52" s="1157"/>
      <c r="AY52" s="1157"/>
      <c r="AZ52" s="2391" t="s">
        <v>307</v>
      </c>
      <c r="BA52" s="2391"/>
      <c r="BB52" s="2391"/>
      <c r="BC52" s="2391"/>
      <c r="BD52" s="2391"/>
      <c r="BE52" s="2391"/>
      <c r="BF52" s="2391"/>
      <c r="BG52" s="2391"/>
      <c r="BH52" s="2391"/>
      <c r="BI52" s="2391"/>
      <c r="BJ52" s="2391"/>
      <c r="BK52" s="2391"/>
      <c r="BL52" s="1157"/>
      <c r="BM52" s="1157"/>
      <c r="BN52" s="1157" t="s">
        <v>73</v>
      </c>
      <c r="BO52" s="1157"/>
      <c r="BP52" s="1157"/>
      <c r="BQ52" s="1157"/>
      <c r="BR52" s="1157"/>
      <c r="BS52" s="1157"/>
      <c r="BT52" s="1157"/>
      <c r="BU52" s="1157"/>
      <c r="BV52" s="1157"/>
      <c r="BW52" s="1157"/>
      <c r="BX52" s="1157"/>
      <c r="BY52" s="2391" t="s">
        <v>261</v>
      </c>
      <c r="BZ52" s="2391"/>
      <c r="CA52" s="2391"/>
      <c r="CB52" s="2391"/>
      <c r="CC52" s="2391"/>
      <c r="CD52" s="2391"/>
      <c r="CE52" s="2391"/>
      <c r="CF52" s="2391"/>
      <c r="CG52" s="2391"/>
      <c r="CH52" s="2391"/>
      <c r="CI52" s="2391"/>
      <c r="CJ52" s="2391"/>
      <c r="CK52" s="2391"/>
      <c r="CL52" s="2391"/>
      <c r="CM52" s="2391"/>
      <c r="CN52" s="2391"/>
      <c r="CO52" s="2391"/>
      <c r="CP52" s="2391"/>
      <c r="CQ52" s="1157"/>
      <c r="CR52" s="1238"/>
      <c r="CS52" s="1157"/>
      <c r="CT52" s="1240" t="s">
        <v>77</v>
      </c>
      <c r="CU52" s="1185" t="s">
        <v>81</v>
      </c>
      <c r="CV52" s="1157"/>
      <c r="CW52" s="1157"/>
      <c r="CX52" s="1157"/>
      <c r="CY52" s="1157"/>
      <c r="CZ52" s="1157"/>
      <c r="DA52" s="1157"/>
      <c r="DB52" s="1157"/>
      <c r="DC52" s="1157"/>
      <c r="DD52" s="1157"/>
      <c r="DE52" s="1157"/>
      <c r="DF52" s="1157"/>
      <c r="DG52" s="1157"/>
      <c r="DH52" s="1157"/>
      <c r="DI52" s="1157"/>
      <c r="DJ52" s="1157"/>
      <c r="DK52" s="1197"/>
      <c r="DL52" s="1157"/>
      <c r="DM52" s="1157"/>
      <c r="DN52" s="1157"/>
      <c r="DO52" s="1157"/>
      <c r="DP52" s="1157"/>
      <c r="DQ52" s="1157">
        <v>50</v>
      </c>
      <c r="DR52" s="1157"/>
      <c r="DS52" s="1157"/>
      <c r="DT52" s="1157"/>
      <c r="DU52" s="1157"/>
      <c r="DV52" s="1238"/>
      <c r="DW52" s="1157"/>
      <c r="DX52" s="1157"/>
      <c r="DY52" s="1157"/>
      <c r="DZ52" s="1158"/>
    </row>
    <row r="53" spans="2:130" s="1190" customFormat="1" ht="14.25" customHeight="1">
      <c r="B53" s="1156"/>
      <c r="C53" s="1240"/>
      <c r="D53" s="1157"/>
      <c r="E53" s="1157"/>
      <c r="F53" s="1157"/>
      <c r="G53" s="1157"/>
      <c r="H53" s="1157"/>
      <c r="I53" s="1157"/>
      <c r="J53" s="1157"/>
      <c r="K53" s="1157"/>
      <c r="L53" s="1157"/>
      <c r="M53" s="1157"/>
      <c r="N53" s="1157"/>
      <c r="O53" s="1157"/>
      <c r="P53" s="1157"/>
      <c r="Q53" s="1157"/>
      <c r="R53" s="1157"/>
      <c r="S53" s="1157"/>
      <c r="T53" s="1157"/>
      <c r="U53" s="1157"/>
      <c r="V53" s="1157"/>
      <c r="W53" s="1157"/>
      <c r="X53" s="1157"/>
      <c r="Y53" s="1157"/>
      <c r="Z53" s="1157"/>
      <c r="AA53" s="1157"/>
      <c r="AB53" s="1157"/>
      <c r="AC53" s="1157"/>
      <c r="AD53" s="1157"/>
      <c r="AE53" s="1157"/>
      <c r="AF53" s="1157"/>
      <c r="AG53" s="1157"/>
      <c r="AH53" s="1157"/>
      <c r="AI53" s="1157"/>
      <c r="AJ53" s="1157"/>
      <c r="AK53" s="1238"/>
      <c r="AL53" s="1157"/>
      <c r="AM53" s="1240"/>
      <c r="AN53" s="1157"/>
      <c r="AO53" s="1157"/>
      <c r="AP53" s="1157"/>
      <c r="AQ53" s="1157"/>
      <c r="AR53" s="1157"/>
      <c r="AS53" s="1157"/>
      <c r="AT53" s="1157"/>
      <c r="AU53" s="1157"/>
      <c r="AV53" s="1157"/>
      <c r="AW53" s="1157"/>
      <c r="AX53" s="1157"/>
      <c r="AY53" s="1157"/>
      <c r="AZ53" s="1157"/>
      <c r="BA53" s="1157"/>
      <c r="BB53" s="1157"/>
      <c r="BC53" s="1157"/>
      <c r="BD53" s="1157"/>
      <c r="BE53" s="1157"/>
      <c r="BF53" s="1157"/>
      <c r="BG53" s="1157"/>
      <c r="BH53" s="1157"/>
      <c r="BI53" s="1157"/>
      <c r="BJ53" s="1157"/>
      <c r="BK53" s="1157"/>
      <c r="BL53" s="1157"/>
      <c r="BM53" s="1157"/>
      <c r="BN53" s="1157"/>
      <c r="BO53" s="1157"/>
      <c r="BP53" s="1157"/>
      <c r="BQ53" s="1157"/>
      <c r="BR53" s="1157"/>
      <c r="BS53" s="1157"/>
      <c r="BT53" s="1157"/>
      <c r="BU53" s="1157"/>
      <c r="BV53" s="1157"/>
      <c r="BW53" s="1157"/>
      <c r="BX53" s="1157"/>
      <c r="BY53" s="1157"/>
      <c r="BZ53" s="1157"/>
      <c r="CA53" s="1157"/>
      <c r="CB53" s="1157"/>
      <c r="CC53" s="1157"/>
      <c r="CD53" s="1157"/>
      <c r="CE53" s="1157"/>
      <c r="CF53" s="1157"/>
      <c r="CG53" s="1157"/>
      <c r="CH53" s="1157"/>
      <c r="CI53" s="1157"/>
      <c r="CJ53" s="1157"/>
      <c r="CK53" s="1157"/>
      <c r="CL53" s="1157"/>
      <c r="CM53" s="1157"/>
      <c r="CN53" s="1157"/>
      <c r="CO53" s="1157"/>
      <c r="CP53" s="1157"/>
      <c r="CQ53" s="1157"/>
      <c r="CR53" s="1238"/>
      <c r="CS53" s="1157"/>
      <c r="CT53" s="1240"/>
      <c r="CU53" s="1157"/>
      <c r="CV53" s="1157"/>
      <c r="CW53" s="1157"/>
      <c r="CX53" s="1157"/>
      <c r="CY53" s="1157"/>
      <c r="CZ53" s="1157"/>
      <c r="DA53" s="1157"/>
      <c r="DB53" s="1157"/>
      <c r="DC53" s="1157"/>
      <c r="DD53" s="1157"/>
      <c r="DE53" s="1157"/>
      <c r="DF53" s="1157"/>
      <c r="DG53" s="1157"/>
      <c r="DH53" s="1157"/>
      <c r="DI53" s="1157"/>
      <c r="DJ53" s="1157"/>
      <c r="DK53" s="1157"/>
      <c r="DL53" s="1157"/>
      <c r="DM53" s="1157"/>
      <c r="DN53" s="1157"/>
      <c r="DO53" s="1157"/>
      <c r="DP53" s="1157"/>
      <c r="DQ53" s="1157"/>
      <c r="DR53" s="1157"/>
      <c r="DS53" s="1197"/>
      <c r="DT53" s="1157"/>
      <c r="DU53" s="1157"/>
      <c r="DV53" s="1238"/>
      <c r="DW53" s="1157"/>
      <c r="DX53" s="1157"/>
      <c r="DY53" s="1157"/>
      <c r="DZ53" s="1158"/>
    </row>
    <row r="54" spans="2:130" s="1190" customFormat="1" ht="14.25" customHeight="1">
      <c r="B54" s="1156"/>
      <c r="C54" s="1240" t="s">
        <v>71</v>
      </c>
      <c r="D54" s="1157"/>
      <c r="E54" s="1157"/>
      <c r="F54" s="1157"/>
      <c r="G54" s="1157"/>
      <c r="H54" s="1157"/>
      <c r="I54" s="1157"/>
      <c r="J54" s="1157"/>
      <c r="K54" s="1157"/>
      <c r="L54" s="1157"/>
      <c r="M54" s="1157"/>
      <c r="N54" s="1157"/>
      <c r="O54" s="1157"/>
      <c r="P54" s="1157"/>
      <c r="Q54" s="1157"/>
      <c r="R54" s="1157"/>
      <c r="S54" s="1157"/>
      <c r="T54" s="1157"/>
      <c r="U54" s="1157"/>
      <c r="V54" s="1157"/>
      <c r="W54" s="1157"/>
      <c r="X54" s="1157"/>
      <c r="Y54" s="1157"/>
      <c r="Z54" s="1157"/>
      <c r="AA54" s="1157"/>
      <c r="AB54" s="1157"/>
      <c r="AC54" s="2441"/>
      <c r="AD54" s="2442"/>
      <c r="AE54" s="2442"/>
      <c r="AF54" s="2442"/>
      <c r="AG54" s="2442"/>
      <c r="AH54" s="2442"/>
      <c r="AI54" s="2442"/>
      <c r="AJ54" s="2443"/>
      <c r="AK54" s="1238"/>
      <c r="AL54" s="1157"/>
      <c r="AM54" s="1240"/>
      <c r="AN54" s="1157" t="s">
        <v>80</v>
      </c>
      <c r="AO54" s="1157"/>
      <c r="AP54" s="1157"/>
      <c r="AQ54" s="1157"/>
      <c r="AR54" s="1157"/>
      <c r="AS54" s="1157"/>
      <c r="AT54" s="1157"/>
      <c r="AU54" s="1157"/>
      <c r="AV54" s="1157"/>
      <c r="AW54" s="1157"/>
      <c r="AX54" s="1157"/>
      <c r="AY54" s="1157"/>
      <c r="AZ54" s="2391" t="s">
        <v>261</v>
      </c>
      <c r="BA54" s="2391"/>
      <c r="BB54" s="2391"/>
      <c r="BC54" s="2391"/>
      <c r="BD54" s="2391"/>
      <c r="BE54" s="2391"/>
      <c r="BF54" s="2391"/>
      <c r="BG54" s="2391"/>
      <c r="BH54" s="2391"/>
      <c r="BI54" s="2391"/>
      <c r="BJ54" s="2391"/>
      <c r="BK54" s="2391"/>
      <c r="BL54" s="1157"/>
      <c r="BM54" s="1157"/>
      <c r="BN54" s="1157" t="s">
        <v>84</v>
      </c>
      <c r="BO54" s="1157"/>
      <c r="BP54" s="1157"/>
      <c r="BQ54" s="1157"/>
      <c r="BR54" s="1157"/>
      <c r="BS54" s="1157"/>
      <c r="BT54" s="1157"/>
      <c r="BU54" s="1157"/>
      <c r="BV54" s="1157"/>
      <c r="BW54" s="1157"/>
      <c r="BX54" s="1157"/>
      <c r="BY54" s="2391" t="s">
        <v>261</v>
      </c>
      <c r="BZ54" s="2391"/>
      <c r="CA54" s="2391"/>
      <c r="CB54" s="2391"/>
      <c r="CC54" s="2391"/>
      <c r="CD54" s="2391"/>
      <c r="CE54" s="2391"/>
      <c r="CF54" s="2391"/>
      <c r="CG54" s="2391"/>
      <c r="CH54" s="2391"/>
      <c r="CI54" s="2391"/>
      <c r="CJ54" s="2391"/>
      <c r="CK54" s="2391"/>
      <c r="CL54" s="2391"/>
      <c r="CM54" s="2391"/>
      <c r="CN54" s="2391"/>
      <c r="CO54" s="2391"/>
      <c r="CP54" s="2391"/>
      <c r="CQ54" s="1157"/>
      <c r="CR54" s="1238"/>
      <c r="CS54" s="1157"/>
      <c r="CT54" s="1240"/>
      <c r="CU54" s="1157"/>
      <c r="CV54" s="1157"/>
      <c r="CW54" s="1157"/>
      <c r="CX54" s="2377">
        <f>60-DI50</f>
        <v>60</v>
      </c>
      <c r="CY54" s="2378"/>
      <c r="CZ54" s="2378"/>
      <c r="DA54" s="2378"/>
      <c r="DB54" s="2378"/>
      <c r="DC54" s="2378"/>
      <c r="DD54" s="2378"/>
      <c r="DE54" s="2378"/>
      <c r="DF54" s="2378"/>
      <c r="DG54" s="2378"/>
      <c r="DH54" s="2378"/>
      <c r="DI54" s="2378"/>
      <c r="DJ54" s="2378"/>
      <c r="DK54" s="2378"/>
      <c r="DL54" s="2379"/>
      <c r="DM54" s="1157" t="s">
        <v>38</v>
      </c>
      <c r="DN54" s="1157"/>
      <c r="DO54" s="1157"/>
      <c r="DP54" s="1157"/>
      <c r="DQ54" s="1157"/>
      <c r="DR54" s="1157"/>
      <c r="DS54" s="1157"/>
      <c r="DT54" s="1157"/>
      <c r="DU54" s="1157"/>
      <c r="DV54" s="1238"/>
      <c r="DW54" s="1157"/>
      <c r="DX54" s="1157"/>
      <c r="DY54" s="1157"/>
      <c r="DZ54" s="1158"/>
    </row>
    <row r="55" spans="2:130" s="1190" customFormat="1" ht="14.25" customHeight="1">
      <c r="B55" s="1156"/>
      <c r="C55" s="1240"/>
      <c r="D55" s="1157"/>
      <c r="E55" s="1157"/>
      <c r="F55" s="1157"/>
      <c r="G55" s="1157"/>
      <c r="H55" s="1157"/>
      <c r="I55" s="1157"/>
      <c r="J55" s="1157"/>
      <c r="K55" s="1157"/>
      <c r="L55" s="1157"/>
      <c r="M55" s="1157"/>
      <c r="N55" s="1157"/>
      <c r="O55" s="1157"/>
      <c r="P55" s="1157"/>
      <c r="Q55" s="1157"/>
      <c r="R55" s="1157"/>
      <c r="S55" s="1157"/>
      <c r="T55" s="1157"/>
      <c r="U55" s="1157"/>
      <c r="V55" s="1157"/>
      <c r="W55" s="1157"/>
      <c r="X55" s="1157"/>
      <c r="Y55" s="1157"/>
      <c r="Z55" s="1157"/>
      <c r="AA55" s="1157"/>
      <c r="AB55" s="1157"/>
      <c r="AC55" s="1168"/>
      <c r="AD55" s="1157"/>
      <c r="AE55" s="1157"/>
      <c r="AF55" s="1157"/>
      <c r="AG55" s="1157"/>
      <c r="AH55" s="1157"/>
      <c r="AI55" s="1168"/>
      <c r="AJ55" s="1157"/>
      <c r="AK55" s="1238"/>
      <c r="AL55" s="1157"/>
      <c r="AM55" s="1240"/>
      <c r="AN55" s="1157"/>
      <c r="AO55" s="1157"/>
      <c r="AP55" s="1157"/>
      <c r="AQ55" s="1157"/>
      <c r="AR55" s="1157"/>
      <c r="AS55" s="1157"/>
      <c r="AT55" s="1157"/>
      <c r="AU55" s="1168"/>
      <c r="AV55" s="1168"/>
      <c r="AW55" s="1168"/>
      <c r="AX55" s="1168"/>
      <c r="AY55" s="1168"/>
      <c r="AZ55" s="1168"/>
      <c r="BA55" s="1157"/>
      <c r="BB55" s="1157"/>
      <c r="BC55" s="1157"/>
      <c r="BD55" s="1157"/>
      <c r="BE55" s="1157"/>
      <c r="BF55" s="1157"/>
      <c r="BG55" s="1168"/>
      <c r="BH55" s="1168"/>
      <c r="BI55" s="1168"/>
      <c r="BJ55" s="1168"/>
      <c r="BK55" s="1168"/>
      <c r="BL55" s="1157"/>
      <c r="BM55" s="1157"/>
      <c r="BN55" s="1157"/>
      <c r="BO55" s="1157"/>
      <c r="BP55" s="1157"/>
      <c r="BQ55" s="1157"/>
      <c r="BR55" s="1157"/>
      <c r="BS55" s="1168"/>
      <c r="BT55" s="1168"/>
      <c r="BU55" s="1168"/>
      <c r="BV55" s="1168"/>
      <c r="BW55" s="1168"/>
      <c r="BX55" s="1168"/>
      <c r="BY55" s="1168"/>
      <c r="BZ55" s="1168"/>
      <c r="CA55" s="1168"/>
      <c r="CB55" s="1168"/>
      <c r="CC55" s="1168"/>
      <c r="CD55" s="1157"/>
      <c r="CE55" s="1168"/>
      <c r="CF55" s="1168"/>
      <c r="CG55" s="1168"/>
      <c r="CH55" s="1168"/>
      <c r="CI55" s="1168"/>
      <c r="CJ55" s="1168"/>
      <c r="CK55" s="1168"/>
      <c r="CL55" s="1157"/>
      <c r="CM55" s="1157"/>
      <c r="CN55" s="1157"/>
      <c r="CO55" s="1157"/>
      <c r="CP55" s="1157"/>
      <c r="CQ55" s="1157"/>
      <c r="CR55" s="1238"/>
      <c r="CS55" s="1157"/>
      <c r="CT55" s="1240"/>
      <c r="CU55" s="1157"/>
      <c r="CV55" s="1157"/>
      <c r="CW55" s="1157"/>
      <c r="CX55" s="1157"/>
      <c r="CY55" s="1157"/>
      <c r="CZ55" s="1157"/>
      <c r="DA55" s="1157"/>
      <c r="DB55" s="1157"/>
      <c r="DC55" s="1157"/>
      <c r="DD55" s="1157"/>
      <c r="DE55" s="1157"/>
      <c r="DF55" s="1157"/>
      <c r="DG55" s="1157"/>
      <c r="DH55" s="1157"/>
      <c r="DI55" s="1157"/>
      <c r="DJ55" s="1157"/>
      <c r="DK55" s="1157"/>
      <c r="DL55" s="1157"/>
      <c r="DM55" s="1157"/>
      <c r="DN55" s="1157"/>
      <c r="DO55" s="1157"/>
      <c r="DP55" s="1157"/>
      <c r="DQ55" s="1157"/>
      <c r="DR55" s="1157"/>
      <c r="DS55" s="1157"/>
      <c r="DT55" s="1157"/>
      <c r="DU55" s="1157"/>
      <c r="DV55" s="1238"/>
      <c r="DW55" s="1157"/>
      <c r="DX55" s="1157"/>
      <c r="DY55" s="1157"/>
      <c r="DZ55" s="1158"/>
    </row>
    <row r="56" spans="2:130" s="1190" customFormat="1" ht="14.25" customHeight="1">
      <c r="B56" s="1156"/>
      <c r="C56" s="1240" t="s">
        <v>72</v>
      </c>
      <c r="D56" s="1157"/>
      <c r="E56" s="1157"/>
      <c r="F56" s="1157"/>
      <c r="G56" s="1157"/>
      <c r="H56" s="1157"/>
      <c r="I56" s="1157"/>
      <c r="J56" s="1157"/>
      <c r="K56" s="1157"/>
      <c r="L56" s="1157"/>
      <c r="M56" s="1157"/>
      <c r="N56" s="1157"/>
      <c r="O56" s="1157"/>
      <c r="P56" s="1157"/>
      <c r="Q56" s="1157"/>
      <c r="R56" s="1157"/>
      <c r="S56" s="1157"/>
      <c r="T56" s="1157"/>
      <c r="U56" s="1157"/>
      <c r="V56" s="1157"/>
      <c r="W56" s="1157"/>
      <c r="X56" s="1157"/>
      <c r="Y56" s="1157"/>
      <c r="Z56" s="1157"/>
      <c r="AA56" s="1157"/>
      <c r="AB56" s="1157"/>
      <c r="AC56" s="2441"/>
      <c r="AD56" s="2442"/>
      <c r="AE56" s="2442"/>
      <c r="AF56" s="2442"/>
      <c r="AG56" s="2442"/>
      <c r="AH56" s="2442"/>
      <c r="AI56" s="2442"/>
      <c r="AJ56" s="2443"/>
      <c r="AK56" s="1238"/>
      <c r="AL56" s="1157"/>
      <c r="AM56" s="1244"/>
      <c r="AN56" s="1161" t="s">
        <v>306</v>
      </c>
      <c r="AO56" s="1161"/>
      <c r="AP56" s="1161"/>
      <c r="AQ56" s="1161"/>
      <c r="AR56" s="1161"/>
      <c r="AS56" s="1161"/>
      <c r="AT56" s="1161"/>
      <c r="AU56" s="1161"/>
      <c r="AV56" s="1161"/>
      <c r="AW56" s="1161"/>
      <c r="AX56" s="1161"/>
      <c r="AY56" s="1161"/>
      <c r="AZ56" s="2444" t="s">
        <v>261</v>
      </c>
      <c r="BA56" s="2444"/>
      <c r="BB56" s="2444"/>
      <c r="BC56" s="2444"/>
      <c r="BD56" s="2444"/>
      <c r="BE56" s="2444"/>
      <c r="BF56" s="2444"/>
      <c r="BG56" s="2444"/>
      <c r="BH56" s="2444"/>
      <c r="BI56" s="2444"/>
      <c r="BJ56" s="2444"/>
      <c r="BK56" s="2444"/>
      <c r="BL56" s="1161"/>
      <c r="BM56" s="1161"/>
      <c r="BN56" s="1161" t="s">
        <v>305</v>
      </c>
      <c r="BO56" s="1161"/>
      <c r="BP56" s="1161"/>
      <c r="BQ56" s="1161"/>
      <c r="BR56" s="1161"/>
      <c r="BS56" s="1161"/>
      <c r="BT56" s="1161"/>
      <c r="BU56" s="1161"/>
      <c r="BV56" s="1161"/>
      <c r="BW56" s="1161"/>
      <c r="BX56" s="1161"/>
      <c r="BY56" s="2444" t="s">
        <v>261</v>
      </c>
      <c r="BZ56" s="2444"/>
      <c r="CA56" s="2444"/>
      <c r="CB56" s="2444"/>
      <c r="CC56" s="2444"/>
      <c r="CD56" s="2444"/>
      <c r="CE56" s="2444"/>
      <c r="CF56" s="2444"/>
      <c r="CG56" s="2444"/>
      <c r="CH56" s="2444"/>
      <c r="CI56" s="2444"/>
      <c r="CJ56" s="2444"/>
      <c r="CK56" s="2444"/>
      <c r="CL56" s="2444"/>
      <c r="CM56" s="2444"/>
      <c r="CN56" s="2444"/>
      <c r="CO56" s="2444"/>
      <c r="CP56" s="2444"/>
      <c r="CQ56" s="1161"/>
      <c r="CR56" s="1245"/>
      <c r="CS56" s="1157"/>
      <c r="CT56" s="1240"/>
      <c r="CU56" s="1157"/>
      <c r="CV56" s="1157"/>
      <c r="CW56" s="1157"/>
      <c r="CX56" s="1157"/>
      <c r="CY56" s="1157"/>
      <c r="CZ56" s="1157"/>
      <c r="DA56" s="1157"/>
      <c r="DB56" s="1157"/>
      <c r="DC56" s="1157"/>
      <c r="DD56" s="1157"/>
      <c r="DE56" s="1157"/>
      <c r="DF56" s="1157"/>
      <c r="DG56" s="1157"/>
      <c r="DH56" s="1157"/>
      <c r="DI56" s="1157"/>
      <c r="DJ56" s="1157"/>
      <c r="DK56" s="1157"/>
      <c r="DL56" s="1157"/>
      <c r="DM56" s="1157"/>
      <c r="DN56" s="1157"/>
      <c r="DO56" s="1157"/>
      <c r="DP56" s="1157"/>
      <c r="DQ56" s="1157"/>
      <c r="DR56" s="1157"/>
      <c r="DS56" s="1157"/>
      <c r="DT56" s="1157"/>
      <c r="DU56" s="1157"/>
      <c r="DV56" s="1238"/>
      <c r="DW56" s="1157"/>
      <c r="DX56" s="1157"/>
      <c r="DY56" s="1157"/>
      <c r="DZ56" s="1158"/>
    </row>
    <row r="57" spans="2:130" s="1190" customFormat="1" ht="14.25" customHeight="1">
      <c r="B57" s="1156"/>
      <c r="C57" s="1240"/>
      <c r="D57" s="1157"/>
      <c r="E57" s="1157"/>
      <c r="F57" s="1157"/>
      <c r="G57" s="1157"/>
      <c r="H57" s="1157"/>
      <c r="I57" s="1157"/>
      <c r="J57" s="1157"/>
      <c r="K57" s="1157"/>
      <c r="L57" s="1157"/>
      <c r="M57" s="1157"/>
      <c r="N57" s="1157"/>
      <c r="O57" s="1157"/>
      <c r="P57" s="1157"/>
      <c r="Q57" s="1157"/>
      <c r="R57" s="1157"/>
      <c r="S57" s="1157"/>
      <c r="T57" s="1157"/>
      <c r="U57" s="1157"/>
      <c r="V57" s="1157"/>
      <c r="W57" s="1157"/>
      <c r="X57" s="1157"/>
      <c r="Y57" s="1157"/>
      <c r="Z57" s="1157"/>
      <c r="AA57" s="1157"/>
      <c r="AB57" s="1157"/>
      <c r="AC57" s="1157"/>
      <c r="AD57" s="1157"/>
      <c r="AE57" s="1157"/>
      <c r="AF57" s="1157"/>
      <c r="AG57" s="1157"/>
      <c r="AH57" s="1157"/>
      <c r="AI57" s="1157"/>
      <c r="AJ57" s="1157"/>
      <c r="AK57" s="1238"/>
      <c r="AL57" s="1157"/>
      <c r="AM57" s="1157"/>
      <c r="AN57" s="1161"/>
      <c r="AO57" s="1157"/>
      <c r="AP57" s="1157"/>
      <c r="AQ57" s="1157"/>
      <c r="AR57" s="1157"/>
      <c r="AS57" s="1157"/>
      <c r="AT57" s="1157"/>
      <c r="AU57" s="1157"/>
      <c r="AV57" s="1157"/>
      <c r="AW57" s="1157"/>
      <c r="AX57" s="1157"/>
      <c r="AY57" s="1157"/>
      <c r="AZ57" s="1157"/>
      <c r="BA57" s="1157"/>
      <c r="BB57" s="1157"/>
      <c r="BC57" s="1157"/>
      <c r="BD57" s="1157"/>
      <c r="BE57" s="1157"/>
      <c r="BF57" s="1157"/>
      <c r="BG57" s="1157"/>
      <c r="BH57" s="1157"/>
      <c r="BI57" s="1157"/>
      <c r="BJ57" s="1157"/>
      <c r="BK57" s="1157"/>
      <c r="BL57" s="1157"/>
      <c r="BM57" s="1157"/>
      <c r="BN57" s="1157"/>
      <c r="BO57" s="1157"/>
      <c r="BP57" s="1157"/>
      <c r="BQ57" s="1157"/>
      <c r="BR57" s="1157"/>
      <c r="BS57" s="1157"/>
      <c r="BT57" s="1157"/>
      <c r="BU57" s="1157"/>
      <c r="BV57" s="1157"/>
      <c r="BW57" s="1157"/>
      <c r="BX57" s="1157"/>
      <c r="BY57" s="1157"/>
      <c r="BZ57" s="1157"/>
      <c r="CA57" s="1157"/>
      <c r="CB57" s="1157"/>
      <c r="CC57" s="1157"/>
      <c r="CD57" s="1157"/>
      <c r="CE57" s="1157"/>
      <c r="CF57" s="1157"/>
      <c r="CG57" s="1157"/>
      <c r="CH57" s="1157"/>
      <c r="CI57" s="1157"/>
      <c r="CJ57" s="1157"/>
      <c r="CK57" s="1157"/>
      <c r="CL57" s="1157"/>
      <c r="CM57" s="1157"/>
      <c r="CN57" s="1157"/>
      <c r="CO57" s="1157"/>
      <c r="CP57" s="1157"/>
      <c r="CQ57" s="1157"/>
      <c r="CR57" s="1157"/>
      <c r="CS57" s="1157"/>
      <c r="CT57" s="1240"/>
      <c r="CU57" s="1157"/>
      <c r="CV57" s="1157"/>
      <c r="CW57" s="1157"/>
      <c r="CX57" s="1157"/>
      <c r="CY57" s="1157"/>
      <c r="CZ57" s="1157"/>
      <c r="DA57" s="1157"/>
      <c r="DB57" s="1157"/>
      <c r="DC57" s="1157"/>
      <c r="DD57" s="1157"/>
      <c r="DE57" s="1157"/>
      <c r="DF57" s="1157"/>
      <c r="DG57" s="1157"/>
      <c r="DH57" s="1157"/>
      <c r="DI57" s="1157"/>
      <c r="DJ57" s="1157"/>
      <c r="DK57" s="1157"/>
      <c r="DL57" s="1157"/>
      <c r="DM57" s="1157"/>
      <c r="DN57" s="1157"/>
      <c r="DO57" s="1157"/>
      <c r="DP57" s="1157"/>
      <c r="DQ57" s="1157"/>
      <c r="DR57" s="1157"/>
      <c r="DS57" s="1157"/>
      <c r="DT57" s="1157"/>
      <c r="DU57" s="1157"/>
      <c r="DV57" s="1238"/>
      <c r="DW57" s="1157"/>
      <c r="DX57" s="1157"/>
      <c r="DY57" s="1157"/>
      <c r="DZ57" s="1158"/>
    </row>
    <row r="58" spans="2:130" s="1190" customFormat="1" ht="14.25" customHeight="1">
      <c r="B58" s="1156"/>
      <c r="C58" s="1240" t="s">
        <v>76</v>
      </c>
      <c r="D58" s="1157"/>
      <c r="E58" s="1157"/>
      <c r="F58" s="1157"/>
      <c r="G58" s="1157"/>
      <c r="H58" s="1157"/>
      <c r="I58" s="1157"/>
      <c r="J58" s="1157"/>
      <c r="K58" s="1157"/>
      <c r="L58" s="1157"/>
      <c r="M58" s="1157"/>
      <c r="N58" s="1157"/>
      <c r="O58" s="1157"/>
      <c r="P58" s="1157"/>
      <c r="Q58" s="1157"/>
      <c r="R58" s="1157"/>
      <c r="S58" s="1157"/>
      <c r="T58" s="1157"/>
      <c r="U58" s="1157"/>
      <c r="V58" s="1157"/>
      <c r="W58" s="1157"/>
      <c r="X58" s="1157"/>
      <c r="Y58" s="1157"/>
      <c r="Z58" s="1157"/>
      <c r="AA58" s="1157"/>
      <c r="AB58" s="1157"/>
      <c r="AC58" s="2441"/>
      <c r="AD58" s="2442"/>
      <c r="AE58" s="2442"/>
      <c r="AF58" s="2442"/>
      <c r="AG58" s="2442"/>
      <c r="AH58" s="2442"/>
      <c r="AI58" s="2442"/>
      <c r="AJ58" s="2443"/>
      <c r="AK58" s="1238"/>
      <c r="AL58" s="1157"/>
      <c r="AM58" s="1268"/>
      <c r="AN58" s="1185" t="s">
        <v>37</v>
      </c>
      <c r="AO58" s="1203"/>
      <c r="AP58" s="1203"/>
      <c r="AQ58" s="1203"/>
      <c r="AR58" s="1203"/>
      <c r="AS58" s="1203"/>
      <c r="AT58" s="1203"/>
      <c r="AU58" s="1203"/>
      <c r="AV58" s="1203"/>
      <c r="AW58" s="1203"/>
      <c r="AX58" s="1203"/>
      <c r="AY58" s="1203"/>
      <c r="AZ58" s="1203"/>
      <c r="BA58" s="1203"/>
      <c r="BB58" s="1203"/>
      <c r="BC58" s="1203"/>
      <c r="BD58" s="1203"/>
      <c r="BE58" s="1203"/>
      <c r="BF58" s="1203"/>
      <c r="BG58" s="1203"/>
      <c r="BH58" s="1203"/>
      <c r="BI58" s="1203"/>
      <c r="BJ58" s="1203"/>
      <c r="BK58" s="1203"/>
      <c r="BL58" s="1203"/>
      <c r="BM58" s="1203"/>
      <c r="BN58" s="1203"/>
      <c r="BO58" s="1203"/>
      <c r="BP58" s="1203"/>
      <c r="BQ58" s="1203"/>
      <c r="BR58" s="1203"/>
      <c r="BS58" s="1203"/>
      <c r="BT58" s="1203"/>
      <c r="BU58" s="1203"/>
      <c r="BV58" s="1203"/>
      <c r="BW58" s="1203"/>
      <c r="BX58" s="1203"/>
      <c r="BY58" s="1203"/>
      <c r="BZ58" s="1203"/>
      <c r="CA58" s="1203"/>
      <c r="CB58" s="1203"/>
      <c r="CC58" s="1203"/>
      <c r="CD58" s="1203"/>
      <c r="CE58" s="1203"/>
      <c r="CF58" s="1203"/>
      <c r="CG58" s="1203"/>
      <c r="CH58" s="1203"/>
      <c r="CI58" s="1203"/>
      <c r="CJ58" s="1203"/>
      <c r="CK58" s="1203"/>
      <c r="CL58" s="1203"/>
      <c r="CM58" s="1203"/>
      <c r="CN58" s="1203"/>
      <c r="CO58" s="1203"/>
      <c r="CP58" s="1203"/>
      <c r="CQ58" s="1203"/>
      <c r="CR58" s="1269"/>
      <c r="CS58" s="1157"/>
      <c r="CT58" s="1240"/>
      <c r="CU58" s="1157"/>
      <c r="CV58" s="1157"/>
      <c r="CW58" s="1157"/>
      <c r="CX58" s="1157"/>
      <c r="CY58" s="1157"/>
      <c r="CZ58" s="1157"/>
      <c r="DA58" s="1157"/>
      <c r="DB58" s="1157"/>
      <c r="DC58" s="1157"/>
      <c r="DD58" s="1157"/>
      <c r="DE58" s="1157"/>
      <c r="DF58" s="1157"/>
      <c r="DG58" s="1157"/>
      <c r="DH58" s="1157"/>
      <c r="DI58" s="1157"/>
      <c r="DJ58" s="1157"/>
      <c r="DK58" s="1157"/>
      <c r="DL58" s="1157"/>
      <c r="DM58" s="1157"/>
      <c r="DN58" s="1157"/>
      <c r="DO58" s="1157"/>
      <c r="DP58" s="1157"/>
      <c r="DQ58" s="1157"/>
      <c r="DR58" s="1157"/>
      <c r="DS58" s="1157"/>
      <c r="DT58" s="1157"/>
      <c r="DU58" s="1157"/>
      <c r="DV58" s="1238"/>
      <c r="DW58" s="1157"/>
      <c r="DX58" s="1157"/>
      <c r="DY58" s="1157"/>
      <c r="DZ58" s="1158"/>
    </row>
    <row r="59" spans="2:130" s="1190" customFormat="1" ht="14.25" customHeight="1">
      <c r="B59" s="1156"/>
      <c r="C59" s="1240"/>
      <c r="D59" s="1157"/>
      <c r="E59" s="1157"/>
      <c r="F59" s="1157"/>
      <c r="G59" s="1157"/>
      <c r="H59" s="1157"/>
      <c r="I59" s="1157"/>
      <c r="J59" s="1157"/>
      <c r="K59" s="1157"/>
      <c r="L59" s="1157"/>
      <c r="M59" s="1157"/>
      <c r="N59" s="1157"/>
      <c r="O59" s="1157"/>
      <c r="P59" s="1157"/>
      <c r="Q59" s="1157"/>
      <c r="R59" s="1157"/>
      <c r="S59" s="1157"/>
      <c r="T59" s="1157"/>
      <c r="U59" s="1157"/>
      <c r="V59" s="1157"/>
      <c r="W59" s="1157"/>
      <c r="X59" s="1157"/>
      <c r="Y59" s="1157"/>
      <c r="Z59" s="1157"/>
      <c r="AA59" s="1157"/>
      <c r="AB59" s="1157"/>
      <c r="AC59" s="1157"/>
      <c r="AD59" s="1157"/>
      <c r="AE59" s="1157"/>
      <c r="AF59" s="1157"/>
      <c r="AG59" s="1157"/>
      <c r="AH59" s="1157"/>
      <c r="AI59" s="1157"/>
      <c r="AJ59" s="1157"/>
      <c r="AK59" s="1238"/>
      <c r="AL59" s="1157"/>
      <c r="AM59" s="1240"/>
      <c r="AN59" s="1185"/>
      <c r="AO59" s="1157"/>
      <c r="AP59" s="1157"/>
      <c r="AQ59" s="1157"/>
      <c r="AR59" s="1157"/>
      <c r="AS59" s="1157"/>
      <c r="AT59" s="1157"/>
      <c r="AU59" s="1157"/>
      <c r="AV59" s="1157"/>
      <c r="AW59" s="1157"/>
      <c r="AX59" s="1157"/>
      <c r="AY59" s="1157"/>
      <c r="AZ59" s="1157"/>
      <c r="BA59" s="1157"/>
      <c r="BB59" s="1157"/>
      <c r="BC59" s="1157"/>
      <c r="BD59" s="1157"/>
      <c r="BE59" s="1157"/>
      <c r="BF59" s="1157"/>
      <c r="BG59" s="1157"/>
      <c r="BH59" s="1157"/>
      <c r="BI59" s="1157"/>
      <c r="BJ59" s="1157"/>
      <c r="BK59" s="1157"/>
      <c r="BL59" s="1157"/>
      <c r="BM59" s="1157"/>
      <c r="BN59" s="1157"/>
      <c r="BO59" s="1157"/>
      <c r="BP59" s="1157"/>
      <c r="BQ59" s="1157"/>
      <c r="BR59" s="1157"/>
      <c r="BS59" s="1157"/>
      <c r="BT59" s="1157"/>
      <c r="BU59" s="1157"/>
      <c r="BV59" s="1157"/>
      <c r="BW59" s="1157"/>
      <c r="BX59" s="1157"/>
      <c r="BY59" s="1157"/>
      <c r="BZ59" s="1157"/>
      <c r="CA59" s="1157"/>
      <c r="CB59" s="1157"/>
      <c r="CC59" s="1157"/>
      <c r="CD59" s="1157"/>
      <c r="CE59" s="1157"/>
      <c r="CF59" s="1157"/>
      <c r="CG59" s="1157"/>
      <c r="CH59" s="1157"/>
      <c r="CI59" s="1157"/>
      <c r="CJ59" s="1157"/>
      <c r="CK59" s="1157"/>
      <c r="CL59" s="1157"/>
      <c r="CM59" s="1157"/>
      <c r="CN59" s="1157"/>
      <c r="CO59" s="1157"/>
      <c r="CP59" s="1157"/>
      <c r="CQ59" s="1157"/>
      <c r="CR59" s="1238"/>
      <c r="CS59" s="1157"/>
      <c r="CT59" s="1240"/>
      <c r="CU59" s="1157"/>
      <c r="CV59" s="1157"/>
      <c r="CW59" s="1157"/>
      <c r="CX59" s="1157"/>
      <c r="CY59" s="1157"/>
      <c r="CZ59" s="1157"/>
      <c r="DA59" s="1157"/>
      <c r="DB59" s="1157"/>
      <c r="DC59" s="1157"/>
      <c r="DD59" s="1157"/>
      <c r="DE59" s="1157"/>
      <c r="DF59" s="1157"/>
      <c r="DG59" s="1157"/>
      <c r="DH59" s="1157"/>
      <c r="DI59" s="1157"/>
      <c r="DJ59" s="1157"/>
      <c r="DK59" s="1157"/>
      <c r="DL59" s="1157"/>
      <c r="DM59" s="1157"/>
      <c r="DN59" s="1157"/>
      <c r="DO59" s="1157"/>
      <c r="DP59" s="1157"/>
      <c r="DQ59" s="1157"/>
      <c r="DR59" s="1157"/>
      <c r="DS59" s="1157"/>
      <c r="DT59" s="1157"/>
      <c r="DU59" s="1157"/>
      <c r="DV59" s="1238"/>
      <c r="DW59" s="1157"/>
      <c r="DX59" s="1157"/>
      <c r="DY59" s="1157"/>
      <c r="DZ59" s="1158"/>
    </row>
    <row r="60" spans="2:130" s="1190" customFormat="1" ht="14.25" customHeight="1">
      <c r="B60" s="1156"/>
      <c r="C60" s="1240" t="s">
        <v>73</v>
      </c>
      <c r="D60" s="1157"/>
      <c r="E60" s="1157"/>
      <c r="F60" s="1157"/>
      <c r="G60" s="1157"/>
      <c r="H60" s="1157"/>
      <c r="I60" s="1157"/>
      <c r="J60" s="1157"/>
      <c r="K60" s="1157"/>
      <c r="L60" s="1157"/>
      <c r="M60" s="1157"/>
      <c r="N60" s="1157"/>
      <c r="O60" s="1157"/>
      <c r="P60" s="1157"/>
      <c r="Q60" s="1157"/>
      <c r="R60" s="1157"/>
      <c r="S60" s="1157"/>
      <c r="T60" s="1157"/>
      <c r="U60" s="1157"/>
      <c r="V60" s="1157"/>
      <c r="W60" s="1157"/>
      <c r="X60" s="1157"/>
      <c r="Y60" s="1157"/>
      <c r="Z60" s="1157"/>
      <c r="AA60" s="1157"/>
      <c r="AB60" s="1157"/>
      <c r="AC60" s="2441"/>
      <c r="AD60" s="2442"/>
      <c r="AE60" s="2442"/>
      <c r="AF60" s="2442"/>
      <c r="AG60" s="2442"/>
      <c r="AH60" s="2442"/>
      <c r="AI60" s="2442"/>
      <c r="AJ60" s="2443"/>
      <c r="AK60" s="1238"/>
      <c r="AL60" s="1157"/>
      <c r="AM60" s="1240"/>
      <c r="AN60" s="1157"/>
      <c r="AO60" s="1157"/>
      <c r="AP60" s="1157"/>
      <c r="AQ60" s="1157"/>
      <c r="AR60" s="1157"/>
      <c r="AS60" s="1157"/>
      <c r="AT60" s="1157"/>
      <c r="AU60" s="1157"/>
      <c r="AV60" s="1157"/>
      <c r="AW60" s="1157"/>
      <c r="AX60" s="1157"/>
      <c r="AY60" s="1157"/>
      <c r="AZ60" s="1157"/>
      <c r="BA60" s="1157"/>
      <c r="BB60" s="1157"/>
      <c r="BC60" s="1157"/>
      <c r="BD60" s="1157"/>
      <c r="BE60" s="1157"/>
      <c r="BF60" s="1157"/>
      <c r="BG60" s="1157"/>
      <c r="BH60" s="1157"/>
      <c r="BI60" s="1157"/>
      <c r="BJ60" s="1157"/>
      <c r="BK60" s="1157"/>
      <c r="BL60" s="1157"/>
      <c r="BM60" s="1157"/>
      <c r="BN60" s="1157"/>
      <c r="BO60" s="1157"/>
      <c r="BP60" s="1157"/>
      <c r="BQ60" s="1157"/>
      <c r="BR60" s="1157"/>
      <c r="BS60" s="1157"/>
      <c r="BT60" s="1157"/>
      <c r="BU60" s="1157"/>
      <c r="BV60" s="1157"/>
      <c r="BW60" s="1157"/>
      <c r="BX60" s="1157"/>
      <c r="BY60" s="1157"/>
      <c r="BZ60" s="1157"/>
      <c r="CA60" s="1157"/>
      <c r="CB60" s="1157"/>
      <c r="CC60" s="1157"/>
      <c r="CD60" s="1157"/>
      <c r="CE60" s="1157"/>
      <c r="CF60" s="1157"/>
      <c r="CG60" s="1157"/>
      <c r="CH60" s="1157"/>
      <c r="CI60" s="1157"/>
      <c r="CJ60" s="1157"/>
      <c r="CK60" s="1157"/>
      <c r="CL60" s="1157"/>
      <c r="CM60" s="1157"/>
      <c r="CN60" s="1157"/>
      <c r="CO60" s="1157"/>
      <c r="CP60" s="1157"/>
      <c r="CQ60" s="1157"/>
      <c r="CR60" s="1238"/>
      <c r="CS60" s="1157"/>
      <c r="CT60" s="1240"/>
      <c r="CU60" s="1157"/>
      <c r="CV60" s="1157"/>
      <c r="CW60" s="1157"/>
      <c r="CX60" s="1157"/>
      <c r="CY60" s="1157"/>
      <c r="CZ60" s="1157"/>
      <c r="DA60" s="1157"/>
      <c r="DB60" s="1157"/>
      <c r="DC60" s="1157"/>
      <c r="DD60" s="1157"/>
      <c r="DE60" s="1157"/>
      <c r="DF60" s="1157"/>
      <c r="DG60" s="1157"/>
      <c r="DH60" s="1157"/>
      <c r="DI60" s="1157"/>
      <c r="DJ60" s="1157"/>
      <c r="DK60" s="1157"/>
      <c r="DL60" s="1157"/>
      <c r="DM60" s="1157"/>
      <c r="DN60" s="1157"/>
      <c r="DO60" s="1157"/>
      <c r="DP60" s="1157"/>
      <c r="DQ60" s="1157"/>
      <c r="DR60" s="1157"/>
      <c r="DS60" s="1157"/>
      <c r="DT60" s="1157"/>
      <c r="DU60" s="1157"/>
      <c r="DV60" s="1238"/>
      <c r="DW60" s="1157"/>
      <c r="DX60" s="1157"/>
      <c r="DY60" s="1157"/>
      <c r="DZ60" s="1158"/>
    </row>
    <row r="61" spans="2:130" s="1190" customFormat="1" ht="14.25" customHeight="1">
      <c r="B61" s="1156"/>
      <c r="C61" s="1240"/>
      <c r="D61" s="1157"/>
      <c r="E61" s="1157"/>
      <c r="F61" s="1157"/>
      <c r="G61" s="1157"/>
      <c r="H61" s="1157"/>
      <c r="I61" s="1157"/>
      <c r="J61" s="1157"/>
      <c r="K61" s="1157"/>
      <c r="L61" s="1157"/>
      <c r="M61" s="1157"/>
      <c r="N61" s="1157"/>
      <c r="O61" s="1157"/>
      <c r="P61" s="1157"/>
      <c r="Q61" s="1157"/>
      <c r="R61" s="1157"/>
      <c r="S61" s="1157"/>
      <c r="T61" s="1157"/>
      <c r="U61" s="1157"/>
      <c r="V61" s="1157"/>
      <c r="W61" s="1157"/>
      <c r="X61" s="1157"/>
      <c r="Y61" s="1157"/>
      <c r="Z61" s="1157"/>
      <c r="AA61" s="1157"/>
      <c r="AB61" s="1157"/>
      <c r="AC61" s="1157"/>
      <c r="AD61" s="1157"/>
      <c r="AE61" s="1157"/>
      <c r="AF61" s="1157"/>
      <c r="AG61" s="1157"/>
      <c r="AH61" s="1157"/>
      <c r="AI61" s="1157"/>
      <c r="AJ61" s="1157"/>
      <c r="AK61" s="1238"/>
      <c r="AL61" s="1157"/>
      <c r="AM61" s="1240"/>
      <c r="AN61" s="1157"/>
      <c r="AO61" s="1157"/>
      <c r="AP61" s="1157"/>
      <c r="AQ61" s="1157"/>
      <c r="AR61" s="1157"/>
      <c r="AS61" s="1157"/>
      <c r="AT61" s="1157"/>
      <c r="AU61" s="1157"/>
      <c r="AV61" s="1157"/>
      <c r="AW61" s="1157"/>
      <c r="AX61" s="1157"/>
      <c r="AY61" s="1157"/>
      <c r="AZ61" s="1157"/>
      <c r="BA61" s="1157"/>
      <c r="BB61" s="1157"/>
      <c r="BC61" s="1157"/>
      <c r="BD61" s="1157"/>
      <c r="BE61" s="1157"/>
      <c r="BF61" s="1157"/>
      <c r="BG61" s="1157"/>
      <c r="BH61" s="1157"/>
      <c r="BI61" s="1157"/>
      <c r="BJ61" s="1157"/>
      <c r="BK61" s="1157"/>
      <c r="BL61" s="1157"/>
      <c r="BM61" s="1157"/>
      <c r="BN61" s="1157"/>
      <c r="BO61" s="1157"/>
      <c r="BP61" s="1157"/>
      <c r="BQ61" s="1157"/>
      <c r="BR61" s="1157"/>
      <c r="BS61" s="1157"/>
      <c r="BT61" s="1157"/>
      <c r="BU61" s="1157"/>
      <c r="BV61" s="1157"/>
      <c r="BW61" s="1157"/>
      <c r="BX61" s="1157"/>
      <c r="BY61" s="1157"/>
      <c r="BZ61" s="1157"/>
      <c r="CA61" s="1157"/>
      <c r="CB61" s="1157"/>
      <c r="CC61" s="1157"/>
      <c r="CD61" s="1157"/>
      <c r="CE61" s="1157"/>
      <c r="CF61" s="1157"/>
      <c r="CG61" s="1157"/>
      <c r="CH61" s="1157"/>
      <c r="CI61" s="1157"/>
      <c r="CJ61" s="1157"/>
      <c r="CK61" s="1157"/>
      <c r="CL61" s="1157"/>
      <c r="CM61" s="1157"/>
      <c r="CN61" s="1157"/>
      <c r="CO61" s="1157"/>
      <c r="CP61" s="1157"/>
      <c r="CQ61" s="1157"/>
      <c r="CR61" s="1238"/>
      <c r="CS61" s="1157"/>
      <c r="CT61" s="1240"/>
      <c r="CU61" s="1157"/>
      <c r="CV61" s="1157"/>
      <c r="CW61" s="1157"/>
      <c r="CX61" s="1157"/>
      <c r="CY61" s="1157"/>
      <c r="CZ61" s="1157"/>
      <c r="DA61" s="1157"/>
      <c r="DB61" s="1157"/>
      <c r="DC61" s="1157"/>
      <c r="DD61" s="1157"/>
      <c r="DE61" s="1157"/>
      <c r="DF61" s="1157"/>
      <c r="DG61" s="1157"/>
      <c r="DH61" s="1157"/>
      <c r="DI61" s="1157"/>
      <c r="DJ61" s="1157"/>
      <c r="DK61" s="1157"/>
      <c r="DL61" s="1157"/>
      <c r="DM61" s="1157"/>
      <c r="DN61" s="1157"/>
      <c r="DO61" s="1157"/>
      <c r="DP61" s="1157"/>
      <c r="DQ61" s="1157"/>
      <c r="DR61" s="1157"/>
      <c r="DS61" s="1157"/>
      <c r="DT61" s="1157"/>
      <c r="DU61" s="1157"/>
      <c r="DV61" s="1238"/>
      <c r="DW61" s="1157"/>
      <c r="DX61" s="1157"/>
      <c r="DY61" s="1157"/>
      <c r="DZ61" s="1158"/>
    </row>
    <row r="62" spans="2:130" s="1190" customFormat="1" ht="14.25" customHeight="1">
      <c r="B62" s="1156"/>
      <c r="C62" s="1240" t="s">
        <v>288</v>
      </c>
      <c r="D62" s="1157"/>
      <c r="E62" s="1157"/>
      <c r="F62" s="1157"/>
      <c r="G62" s="1157"/>
      <c r="H62" s="1157"/>
      <c r="I62" s="1157"/>
      <c r="J62" s="1157"/>
      <c r="K62" s="1157"/>
      <c r="L62" s="1157"/>
      <c r="M62" s="1157"/>
      <c r="N62" s="1157"/>
      <c r="O62" s="1157"/>
      <c r="P62" s="1157"/>
      <c r="Q62" s="1157"/>
      <c r="R62" s="1157"/>
      <c r="S62" s="1157"/>
      <c r="T62" s="1157"/>
      <c r="U62" s="1157"/>
      <c r="V62" s="1157"/>
      <c r="W62" s="1157"/>
      <c r="X62" s="1157"/>
      <c r="Y62" s="1157"/>
      <c r="Z62" s="1157"/>
      <c r="AA62" s="1157"/>
      <c r="AB62" s="1157"/>
      <c r="AC62" s="2441"/>
      <c r="AD62" s="2442"/>
      <c r="AE62" s="2442"/>
      <c r="AF62" s="2442"/>
      <c r="AG62" s="2442"/>
      <c r="AH62" s="2442"/>
      <c r="AI62" s="2442"/>
      <c r="AJ62" s="2443"/>
      <c r="AK62" s="1238"/>
      <c r="AL62" s="1157"/>
      <c r="AM62" s="1373" t="s">
        <v>40</v>
      </c>
      <c r="AN62" s="1374"/>
      <c r="AO62" s="1373"/>
      <c r="AP62" s="1373"/>
      <c r="AQ62" s="1373"/>
      <c r="AR62" s="1373"/>
      <c r="AS62" s="1373"/>
      <c r="AT62" s="1373" t="s">
        <v>41</v>
      </c>
      <c r="AU62" s="1373"/>
      <c r="AV62" s="1373"/>
      <c r="AW62" s="1373"/>
      <c r="AX62" s="1373"/>
      <c r="AY62" s="1373"/>
      <c r="AZ62" s="1373"/>
      <c r="BA62" s="1373" t="s">
        <v>42</v>
      </c>
      <c r="BB62" s="1373"/>
      <c r="BC62" s="1373"/>
      <c r="BD62" s="1373"/>
      <c r="BE62" s="1373" t="s">
        <v>43</v>
      </c>
      <c r="BF62" s="1373"/>
      <c r="BG62" s="1373"/>
      <c r="BH62" s="1373"/>
      <c r="BI62" s="1373"/>
      <c r="BJ62" s="1373"/>
      <c r="BK62" s="1373"/>
      <c r="BL62" s="1373" t="s">
        <v>10</v>
      </c>
      <c r="BM62" s="1373"/>
      <c r="BN62" s="1373"/>
      <c r="BO62" s="1373"/>
      <c r="BP62" s="1373"/>
      <c r="BQ62" s="1373" t="s">
        <v>44</v>
      </c>
      <c r="BR62" s="1373"/>
      <c r="BS62" s="1373"/>
      <c r="BT62" s="1373"/>
      <c r="BU62" s="1373"/>
      <c r="BV62" s="1373"/>
      <c r="BW62" s="1373"/>
      <c r="BX62" s="1373" t="s">
        <v>45</v>
      </c>
      <c r="BY62" s="1373"/>
      <c r="BZ62" s="1373"/>
      <c r="CA62" s="1373"/>
      <c r="CB62" s="1373"/>
      <c r="CC62" s="1373"/>
      <c r="CD62" s="1373"/>
      <c r="CE62" s="1373"/>
      <c r="CF62" s="1373" t="s">
        <v>46</v>
      </c>
      <c r="CG62" s="1373"/>
      <c r="CH62" s="1375"/>
      <c r="CI62" s="1375"/>
      <c r="CJ62" s="1376"/>
      <c r="CK62" s="1376"/>
      <c r="CL62" s="1376"/>
      <c r="CM62" s="1376"/>
      <c r="CN62" s="1376"/>
      <c r="CO62" s="1376"/>
      <c r="CP62" s="1376"/>
      <c r="CQ62" s="1373"/>
      <c r="CR62" s="1377"/>
      <c r="CS62" s="1162"/>
      <c r="CT62" s="1272"/>
      <c r="CU62" s="1157"/>
      <c r="CV62" s="1157"/>
      <c r="CW62" s="1157"/>
      <c r="CX62" s="1157"/>
      <c r="CY62" s="1157"/>
      <c r="CZ62" s="1157"/>
      <c r="DA62" s="1157"/>
      <c r="DB62" s="1157"/>
      <c r="DC62" s="1157"/>
      <c r="DD62" s="1157"/>
      <c r="DE62" s="1157"/>
      <c r="DF62" s="1157"/>
      <c r="DG62" s="1157"/>
      <c r="DH62" s="1157"/>
      <c r="DI62" s="1157"/>
      <c r="DJ62" s="1157"/>
      <c r="DK62" s="1157"/>
      <c r="DL62" s="1157"/>
      <c r="DM62" s="1157"/>
      <c r="DN62" s="1157"/>
      <c r="DO62" s="1157"/>
      <c r="DP62" s="1157"/>
      <c r="DQ62" s="1157"/>
      <c r="DR62" s="1157"/>
      <c r="DS62" s="1157"/>
      <c r="DT62" s="1157"/>
      <c r="DU62" s="1157"/>
      <c r="DV62" s="1273"/>
      <c r="DW62" s="1157"/>
      <c r="DX62" s="1157"/>
      <c r="DY62" s="1157"/>
      <c r="DZ62" s="1158"/>
    </row>
    <row r="63" spans="2:130" s="1190" customFormat="1" ht="5.25" customHeight="1">
      <c r="B63" s="1156"/>
      <c r="C63" s="1240"/>
      <c r="D63" s="1157"/>
      <c r="E63" s="1157"/>
      <c r="F63" s="1157"/>
      <c r="G63" s="1157"/>
      <c r="H63" s="1157"/>
      <c r="I63" s="1157"/>
      <c r="J63" s="1157"/>
      <c r="K63" s="1157"/>
      <c r="L63" s="1157"/>
      <c r="M63" s="1157"/>
      <c r="N63" s="1157"/>
      <c r="O63" s="1157"/>
      <c r="P63" s="1157"/>
      <c r="Q63" s="1157"/>
      <c r="R63" s="1157"/>
      <c r="S63" s="1157"/>
      <c r="T63" s="1157"/>
      <c r="U63" s="1157"/>
      <c r="V63" s="1157"/>
      <c r="W63" s="1157"/>
      <c r="X63" s="1157"/>
      <c r="Y63" s="1157"/>
      <c r="Z63" s="1157"/>
      <c r="AA63" s="1157"/>
      <c r="AB63" s="1157"/>
      <c r="AC63" s="1157"/>
      <c r="AD63" s="1157"/>
      <c r="AE63" s="1157"/>
      <c r="AF63" s="1157"/>
      <c r="AG63" s="1157"/>
      <c r="AH63" s="1157"/>
      <c r="AI63" s="1157"/>
      <c r="AJ63" s="1157"/>
      <c r="AK63" s="1238"/>
      <c r="AL63" s="1157"/>
      <c r="AM63" s="1240"/>
      <c r="AN63" s="1198"/>
      <c r="AO63" s="1198"/>
      <c r="AP63" s="1198"/>
      <c r="AQ63" s="1198"/>
      <c r="AR63" s="1198"/>
      <c r="AS63" s="1198"/>
      <c r="AT63" s="1198"/>
      <c r="AU63" s="1198"/>
      <c r="AV63" s="1198"/>
      <c r="AW63" s="1198"/>
      <c r="AX63" s="1198"/>
      <c r="AY63" s="1198"/>
      <c r="AZ63" s="1198"/>
      <c r="BA63" s="1198"/>
      <c r="BB63" s="1198"/>
      <c r="BC63" s="1198"/>
      <c r="BD63" s="1198"/>
      <c r="BE63" s="1198"/>
      <c r="BF63" s="1198"/>
      <c r="BG63" s="1198"/>
      <c r="BH63" s="1198"/>
      <c r="BI63" s="1198"/>
      <c r="BJ63" s="1198"/>
      <c r="BK63" s="1198"/>
      <c r="BL63" s="1198"/>
      <c r="BM63" s="1198"/>
      <c r="BN63" s="1198"/>
      <c r="BO63" s="1198"/>
      <c r="BP63" s="1198"/>
      <c r="BQ63" s="1198"/>
      <c r="BR63" s="1198"/>
      <c r="BS63" s="1198"/>
      <c r="BT63" s="1198"/>
      <c r="BU63" s="1198"/>
      <c r="BV63" s="1198"/>
      <c r="BW63" s="1198"/>
      <c r="BX63" s="1198"/>
      <c r="BY63" s="1198"/>
      <c r="BZ63" s="1198"/>
      <c r="CA63" s="1198"/>
      <c r="CB63" s="1198"/>
      <c r="CC63" s="1198"/>
      <c r="CD63" s="1198"/>
      <c r="CE63" s="1198"/>
      <c r="CF63" s="1198"/>
      <c r="CG63" s="1198"/>
      <c r="CH63" s="1198"/>
      <c r="CI63" s="1198"/>
      <c r="CJ63" s="1198"/>
      <c r="CK63" s="1198"/>
      <c r="CL63" s="1198"/>
      <c r="CM63" s="1198"/>
      <c r="CN63" s="1198"/>
      <c r="CO63" s="1198"/>
      <c r="CP63" s="1162"/>
      <c r="CQ63" s="1271"/>
      <c r="CR63" s="1274"/>
      <c r="CS63" s="1162"/>
      <c r="CT63" s="1272"/>
      <c r="CU63" s="1162"/>
      <c r="CV63" s="1162"/>
      <c r="CW63" s="1162"/>
      <c r="CX63" s="1162"/>
      <c r="CY63" s="1162"/>
      <c r="CZ63" s="1162"/>
      <c r="DA63" s="1162"/>
      <c r="DB63" s="1162"/>
      <c r="DC63" s="1162"/>
      <c r="DD63" s="1162"/>
      <c r="DE63" s="1162"/>
      <c r="DF63" s="1162"/>
      <c r="DG63" s="1162"/>
      <c r="DH63" s="1162"/>
      <c r="DI63" s="1162"/>
      <c r="DJ63" s="1162"/>
      <c r="DK63" s="1162"/>
      <c r="DL63" s="1162"/>
      <c r="DM63" s="1162"/>
      <c r="DN63" s="1162"/>
      <c r="DO63" s="1162"/>
      <c r="DP63" s="1162"/>
      <c r="DQ63" s="1162"/>
      <c r="DR63" s="1162"/>
      <c r="DS63" s="1162"/>
      <c r="DT63" s="1162"/>
      <c r="DU63" s="1162"/>
      <c r="DV63" s="1273"/>
      <c r="DW63" s="1162"/>
      <c r="DX63" s="1157"/>
      <c r="DY63" s="1157"/>
      <c r="DZ63" s="1275"/>
    </row>
    <row r="64" spans="2:130" s="1190" customFormat="1" ht="5.25" customHeight="1">
      <c r="B64" s="1156"/>
      <c r="C64" s="1244"/>
      <c r="D64" s="1161"/>
      <c r="E64" s="1161"/>
      <c r="F64" s="1161"/>
      <c r="G64" s="1161"/>
      <c r="H64" s="1161"/>
      <c r="I64" s="1161"/>
      <c r="J64" s="1161"/>
      <c r="K64" s="1161"/>
      <c r="L64" s="1161"/>
      <c r="M64" s="1161"/>
      <c r="N64" s="1161"/>
      <c r="O64" s="1161"/>
      <c r="P64" s="1161"/>
      <c r="Q64" s="1161"/>
      <c r="R64" s="1161"/>
      <c r="S64" s="1161"/>
      <c r="T64" s="1161"/>
      <c r="U64" s="1161"/>
      <c r="V64" s="1161"/>
      <c r="W64" s="1161"/>
      <c r="X64" s="1161"/>
      <c r="Y64" s="1161"/>
      <c r="Z64" s="1161"/>
      <c r="AA64" s="1161"/>
      <c r="AB64" s="1161"/>
      <c r="AC64" s="1161"/>
      <c r="AD64" s="1161"/>
      <c r="AE64" s="1161"/>
      <c r="AF64" s="1161"/>
      <c r="AG64" s="1161"/>
      <c r="AH64" s="1161"/>
      <c r="AI64" s="1161"/>
      <c r="AJ64" s="1161"/>
      <c r="AK64" s="1245"/>
      <c r="AL64" s="1157"/>
      <c r="AM64" s="1244"/>
      <c r="AN64" s="1161"/>
      <c r="AO64" s="1161"/>
      <c r="AP64" s="1161"/>
      <c r="AQ64" s="1161"/>
      <c r="AR64" s="1161"/>
      <c r="AS64" s="1161"/>
      <c r="AT64" s="1161"/>
      <c r="AU64" s="1161"/>
      <c r="AV64" s="1161"/>
      <c r="AW64" s="1161"/>
      <c r="AX64" s="1161"/>
      <c r="AY64" s="1161"/>
      <c r="AZ64" s="1161"/>
      <c r="BA64" s="1161"/>
      <c r="BB64" s="1161"/>
      <c r="BC64" s="1161"/>
      <c r="BD64" s="1161"/>
      <c r="BE64" s="1161"/>
      <c r="BF64" s="1161"/>
      <c r="BG64" s="1161"/>
      <c r="BH64" s="1161"/>
      <c r="BI64" s="1161"/>
      <c r="BJ64" s="1161"/>
      <c r="BK64" s="1161"/>
      <c r="BL64" s="1161"/>
      <c r="BM64" s="1161"/>
      <c r="BN64" s="1161"/>
      <c r="BO64" s="1161"/>
      <c r="BP64" s="1161"/>
      <c r="BQ64" s="1161"/>
      <c r="BR64" s="1161"/>
      <c r="BS64" s="1161"/>
      <c r="BT64" s="1161"/>
      <c r="BU64" s="1161"/>
      <c r="BV64" s="1161"/>
      <c r="BW64" s="1161"/>
      <c r="BX64" s="1161"/>
      <c r="BY64" s="1161"/>
      <c r="BZ64" s="1161"/>
      <c r="CA64" s="1161"/>
      <c r="CB64" s="1161"/>
      <c r="CC64" s="1161"/>
      <c r="CD64" s="1161"/>
      <c r="CE64" s="1161"/>
      <c r="CF64" s="1161"/>
      <c r="CG64" s="1161"/>
      <c r="CH64" s="1161"/>
      <c r="CI64" s="1161"/>
      <c r="CJ64" s="1161"/>
      <c r="CK64" s="1161"/>
      <c r="CL64" s="1161"/>
      <c r="CM64" s="1161"/>
      <c r="CN64" s="1161"/>
      <c r="CO64" s="1161"/>
      <c r="CP64" s="1161"/>
      <c r="CQ64" s="1161"/>
      <c r="CR64" s="1245"/>
      <c r="CS64" s="1157"/>
      <c r="CT64" s="1244"/>
      <c r="CU64" s="1161"/>
      <c r="CV64" s="1161"/>
      <c r="CW64" s="1161"/>
      <c r="CX64" s="1161"/>
      <c r="CY64" s="1161"/>
      <c r="CZ64" s="1161"/>
      <c r="DA64" s="1161"/>
      <c r="DB64" s="1161"/>
      <c r="DC64" s="1161"/>
      <c r="DD64" s="1161"/>
      <c r="DE64" s="1161"/>
      <c r="DF64" s="1161"/>
      <c r="DG64" s="1161"/>
      <c r="DH64" s="1161"/>
      <c r="DI64" s="1161"/>
      <c r="DJ64" s="1161"/>
      <c r="DK64" s="1161"/>
      <c r="DL64" s="1161"/>
      <c r="DM64" s="1161"/>
      <c r="DN64" s="1161"/>
      <c r="DO64" s="1161"/>
      <c r="DP64" s="1161"/>
      <c r="DQ64" s="1161"/>
      <c r="DR64" s="1161"/>
      <c r="DS64" s="1161"/>
      <c r="DT64" s="1161"/>
      <c r="DU64" s="1161"/>
      <c r="DV64" s="1245"/>
      <c r="DW64" s="1157"/>
      <c r="DX64" s="1157"/>
      <c r="DY64" s="1157"/>
      <c r="DZ64" s="1275"/>
    </row>
    <row r="65" spans="2:130" s="1190" customFormat="1" ht="18.600000000000001" customHeight="1">
      <c r="B65" s="1156"/>
      <c r="C65" s="1157"/>
      <c r="D65" s="1157"/>
      <c r="E65" s="1157"/>
      <c r="F65" s="1157"/>
      <c r="G65" s="1157"/>
      <c r="H65" s="1157"/>
      <c r="I65" s="1157"/>
      <c r="J65" s="1157"/>
      <c r="K65" s="1157"/>
      <c r="L65" s="1157"/>
      <c r="M65" s="1157"/>
      <c r="N65" s="1157"/>
      <c r="O65" s="1157"/>
      <c r="P65" s="1157"/>
      <c r="Q65" s="1157"/>
      <c r="R65" s="1157"/>
      <c r="S65" s="1157"/>
      <c r="T65" s="1157"/>
      <c r="U65" s="1157"/>
      <c r="V65" s="1157"/>
      <c r="W65" s="1157"/>
      <c r="X65" s="1157"/>
      <c r="Y65" s="1157"/>
      <c r="Z65" s="1157"/>
      <c r="AA65" s="1157"/>
      <c r="AB65" s="1157"/>
      <c r="AC65" s="1157"/>
      <c r="AD65" s="1157"/>
      <c r="AE65" s="1157"/>
      <c r="AF65" s="1157"/>
      <c r="AG65" s="1157"/>
      <c r="AH65" s="1157"/>
      <c r="AI65" s="1157"/>
      <c r="AJ65" s="1157"/>
      <c r="AK65" s="1157"/>
      <c r="AL65" s="1157"/>
      <c r="AM65" s="1157"/>
      <c r="AN65" s="1157"/>
      <c r="AO65" s="1157"/>
      <c r="AP65" s="1157"/>
      <c r="AQ65" s="1157"/>
      <c r="AR65" s="1157"/>
      <c r="AS65" s="1157"/>
      <c r="AT65" s="1157"/>
      <c r="AU65" s="1157"/>
      <c r="AV65" s="1157"/>
      <c r="AW65" s="1157"/>
      <c r="AX65" s="1157"/>
      <c r="AY65" s="1157"/>
      <c r="AZ65" s="1157"/>
      <c r="BA65" s="1157"/>
      <c r="BB65" s="1157"/>
      <c r="BC65" s="1157"/>
      <c r="BD65" s="1157"/>
      <c r="BE65" s="1157"/>
      <c r="BF65" s="1157"/>
      <c r="BG65" s="1157"/>
      <c r="BH65" s="1157"/>
      <c r="BI65" s="1157"/>
      <c r="BJ65" s="1157"/>
      <c r="BK65" s="1157"/>
      <c r="BL65" s="1157"/>
      <c r="BM65" s="1157"/>
      <c r="BN65" s="1157"/>
      <c r="BO65" s="1157"/>
      <c r="BP65" s="1157"/>
      <c r="BQ65" s="1157"/>
      <c r="BR65" s="1157"/>
      <c r="BS65" s="1157"/>
      <c r="BT65" s="1157"/>
      <c r="BU65" s="1157"/>
      <c r="BV65" s="1157"/>
      <c r="BW65" s="1157"/>
      <c r="BX65" s="1157"/>
      <c r="BY65" s="1157"/>
      <c r="BZ65" s="1157"/>
      <c r="CA65" s="1157"/>
      <c r="CB65" s="1157"/>
      <c r="CC65" s="1157"/>
      <c r="CD65" s="1157"/>
      <c r="CE65" s="1157"/>
      <c r="CF65" s="1157"/>
      <c r="CG65" s="1157"/>
      <c r="CH65" s="1157"/>
      <c r="CI65" s="1157"/>
      <c r="CJ65" s="1157"/>
      <c r="CK65" s="1157"/>
      <c r="CL65" s="1157"/>
      <c r="CM65" s="1157"/>
      <c r="CN65" s="1157"/>
      <c r="CO65" s="1157"/>
      <c r="CP65" s="1157"/>
      <c r="CQ65" s="1157"/>
      <c r="CR65" s="1157"/>
      <c r="CS65" s="1157"/>
      <c r="CT65" s="1157"/>
      <c r="CU65" s="1157"/>
      <c r="CV65" s="1157"/>
      <c r="CW65" s="1157"/>
      <c r="CX65" s="1157"/>
      <c r="CY65" s="1157"/>
      <c r="CZ65" s="1157"/>
      <c r="DA65" s="1157"/>
      <c r="DB65" s="1157"/>
      <c r="DC65" s="1157"/>
      <c r="DD65" s="1157"/>
      <c r="DE65" s="1157"/>
      <c r="DF65" s="1157"/>
      <c r="DG65" s="1157"/>
      <c r="DH65" s="1157"/>
      <c r="DI65" s="1157"/>
      <c r="DJ65" s="1157"/>
      <c r="DK65" s="1157"/>
      <c r="DL65" s="1157"/>
      <c r="DM65" s="1157"/>
      <c r="DN65" s="1157"/>
      <c r="DO65" s="1157"/>
      <c r="DP65" s="1157"/>
      <c r="DQ65" s="1157"/>
      <c r="DR65" s="1157"/>
      <c r="DS65" s="1157"/>
      <c r="DT65" s="1157"/>
      <c r="DU65" s="1157"/>
      <c r="DV65" s="1157"/>
      <c r="DW65" s="1157"/>
      <c r="DX65" s="1157"/>
      <c r="DY65" s="1157"/>
      <c r="DZ65" s="1158"/>
    </row>
    <row r="66" spans="2:130" s="1190" customFormat="1" ht="10.5" customHeight="1">
      <c r="B66" s="1156"/>
      <c r="C66" s="1157"/>
      <c r="D66" s="1157"/>
      <c r="E66" s="1157"/>
      <c r="F66" s="1157"/>
      <c r="G66" s="1157"/>
      <c r="H66" s="1157"/>
      <c r="I66" s="1157"/>
      <c r="J66" s="1157"/>
      <c r="K66" s="1157"/>
      <c r="L66" s="1157"/>
      <c r="M66" s="1157"/>
      <c r="N66" s="1157"/>
      <c r="O66" s="1157"/>
      <c r="P66" s="1157"/>
      <c r="Q66" s="1157"/>
      <c r="R66" s="1157"/>
      <c r="S66" s="1157"/>
      <c r="T66" s="1157"/>
      <c r="U66" s="1157"/>
      <c r="V66" s="1157"/>
      <c r="W66" s="1157"/>
      <c r="X66" s="1157"/>
      <c r="Y66" s="1157"/>
      <c r="Z66" s="1157"/>
      <c r="AA66" s="1157"/>
      <c r="AB66" s="1157"/>
      <c r="AC66" s="1157"/>
      <c r="AD66" s="1157"/>
      <c r="AE66" s="1157"/>
      <c r="AF66" s="1157"/>
      <c r="AG66" s="1157"/>
      <c r="AH66" s="1157"/>
      <c r="AI66" s="1157"/>
      <c r="AJ66" s="1157"/>
      <c r="AK66" s="1157"/>
      <c r="AL66" s="1157"/>
      <c r="AM66" s="1157"/>
      <c r="AN66" s="1157"/>
      <c r="AO66" s="1157"/>
      <c r="AP66" s="1157"/>
      <c r="AQ66" s="1157"/>
      <c r="AR66" s="1157"/>
      <c r="AS66" s="1157"/>
      <c r="AT66" s="1157"/>
      <c r="AU66" s="1157"/>
      <c r="AV66" s="1157"/>
      <c r="AW66" s="1157"/>
      <c r="AX66" s="1157"/>
      <c r="AY66" s="1157"/>
      <c r="AZ66" s="1157"/>
      <c r="BA66" s="1157"/>
      <c r="BB66" s="1157"/>
      <c r="BC66" s="1157"/>
      <c r="BD66" s="1157"/>
      <c r="BE66" s="1157"/>
      <c r="BF66" s="1157"/>
      <c r="BG66" s="1157"/>
      <c r="BH66" s="1157"/>
      <c r="BI66" s="1157"/>
      <c r="BJ66" s="1157"/>
      <c r="BK66" s="1157"/>
      <c r="BL66" s="1157"/>
      <c r="BM66" s="1157"/>
      <c r="BN66" s="1157"/>
      <c r="BO66" s="1157"/>
      <c r="BP66" s="1157"/>
      <c r="BQ66" s="1157"/>
      <c r="BR66" s="1157"/>
      <c r="BS66" s="1157"/>
      <c r="BT66" s="1157"/>
      <c r="BU66" s="1157"/>
      <c r="BV66" s="1157"/>
      <c r="BW66" s="1157"/>
      <c r="BX66" s="1157"/>
      <c r="BY66" s="1157"/>
      <c r="BZ66" s="1157"/>
      <c r="CA66" s="1157"/>
      <c r="CB66" s="1157"/>
      <c r="CC66" s="1157"/>
      <c r="CD66" s="1157"/>
      <c r="CE66" s="1157"/>
      <c r="CF66" s="1157"/>
      <c r="CG66" s="1157"/>
      <c r="CH66" s="1157"/>
      <c r="CI66" s="1157"/>
      <c r="CJ66" s="1157"/>
      <c r="CK66" s="1157"/>
      <c r="CL66" s="1157"/>
      <c r="CM66" s="1157"/>
      <c r="CN66" s="1157"/>
      <c r="CO66" s="1157"/>
      <c r="CP66" s="1157"/>
      <c r="CQ66" s="1157"/>
      <c r="CR66" s="1157"/>
      <c r="CS66" s="1157"/>
      <c r="CT66" s="1157"/>
      <c r="CU66" s="1157"/>
      <c r="CV66" s="1157"/>
      <c r="CW66" s="1157"/>
      <c r="CX66" s="1157"/>
      <c r="CY66" s="1157"/>
      <c r="CZ66" s="1157"/>
      <c r="DA66" s="1157"/>
      <c r="DB66" s="1157"/>
      <c r="DC66" s="1157"/>
      <c r="DD66" s="1157"/>
      <c r="DE66" s="1157"/>
      <c r="DF66" s="1157"/>
      <c r="DG66" s="1157"/>
      <c r="DH66" s="1157"/>
      <c r="DI66" s="1157"/>
      <c r="DJ66" s="1157"/>
      <c r="DK66" s="1157"/>
      <c r="DL66" s="1157"/>
      <c r="DM66" s="1157"/>
      <c r="DN66" s="1157"/>
      <c r="DO66" s="1157"/>
      <c r="DP66" s="1157"/>
      <c r="DQ66" s="1157"/>
      <c r="DR66" s="1157"/>
      <c r="DS66" s="1157"/>
      <c r="DT66" s="1157"/>
      <c r="DU66" s="1157"/>
      <c r="DV66" s="1157"/>
      <c r="DW66" s="1157"/>
      <c r="DX66" s="1157"/>
      <c r="DY66" s="1157"/>
      <c r="DZ66" s="1158"/>
    </row>
    <row r="67" spans="2:130" s="1190" customFormat="1" ht="17.25" customHeight="1">
      <c r="B67" s="1156"/>
      <c r="C67" s="1157"/>
      <c r="D67" s="1157"/>
      <c r="E67" s="1157"/>
      <c r="F67" s="1157"/>
      <c r="G67" s="1157"/>
      <c r="H67" s="1157"/>
      <c r="I67" s="1157"/>
      <c r="J67" s="1157"/>
      <c r="K67" s="1157"/>
      <c r="L67" s="1157"/>
      <c r="M67" s="1157"/>
      <c r="N67" s="1157"/>
      <c r="O67" s="1157"/>
      <c r="P67" s="1157"/>
      <c r="Q67" s="1157"/>
      <c r="R67" s="1157"/>
      <c r="S67" s="1157"/>
      <c r="T67" s="1157"/>
      <c r="U67" s="1157"/>
      <c r="V67" s="1157"/>
      <c r="W67" s="1157"/>
      <c r="X67" s="1157"/>
      <c r="Y67" s="1157"/>
      <c r="Z67" s="1157"/>
      <c r="AA67" s="1157"/>
      <c r="AB67" s="1157"/>
      <c r="AC67" s="1157"/>
      <c r="AD67" s="1157"/>
      <c r="AE67" s="1157"/>
      <c r="AF67" s="1157"/>
      <c r="AG67" s="1157"/>
      <c r="AH67" s="1157"/>
      <c r="AI67" s="1157"/>
      <c r="AJ67" s="1157"/>
      <c r="AK67" s="1157"/>
      <c r="AL67" s="1157"/>
      <c r="AM67" s="1157"/>
      <c r="AN67" s="1157"/>
      <c r="AO67" s="1157"/>
      <c r="AP67" s="1157"/>
      <c r="AQ67" s="1157"/>
      <c r="AR67" s="1157"/>
      <c r="AS67" s="1157"/>
      <c r="AT67" s="1157"/>
      <c r="AU67" s="1157"/>
      <c r="AV67" s="1157"/>
      <c r="AW67" s="1157"/>
      <c r="AX67" s="1157"/>
      <c r="AY67" s="1157"/>
      <c r="AZ67" s="1157"/>
      <c r="BA67" s="1157"/>
      <c r="BB67" s="1157"/>
      <c r="BC67" s="1157"/>
      <c r="BD67" s="1157"/>
      <c r="BE67" s="1157"/>
      <c r="BF67" s="1157"/>
      <c r="BG67" s="1157"/>
      <c r="BH67" s="1157"/>
      <c r="BI67" s="1157"/>
      <c r="BJ67" s="1157"/>
      <c r="BK67" s="1157"/>
      <c r="BL67" s="1157"/>
      <c r="BM67" s="1157"/>
      <c r="BN67" s="1157"/>
      <c r="BO67" s="1157"/>
      <c r="BP67" s="1157"/>
      <c r="BQ67" s="1157"/>
      <c r="BR67" s="1157"/>
      <c r="BS67" s="1157"/>
      <c r="BT67" s="1157"/>
      <c r="BU67" s="1157"/>
      <c r="BV67" s="1157"/>
      <c r="BW67" s="1157"/>
      <c r="BX67" s="1157"/>
      <c r="BY67" s="1157"/>
      <c r="BZ67" s="1157"/>
      <c r="CA67" s="1157"/>
      <c r="CB67" s="1157"/>
      <c r="CC67" s="1157"/>
      <c r="CD67" s="1157"/>
      <c r="CE67" s="1157"/>
      <c r="CF67" s="1157"/>
      <c r="CG67" s="1157"/>
      <c r="CH67" s="1157"/>
      <c r="CI67" s="1157"/>
      <c r="CJ67" s="1157"/>
      <c r="CK67" s="1157"/>
      <c r="CL67" s="1157"/>
      <c r="CM67" s="1157"/>
      <c r="CN67" s="1157"/>
      <c r="CO67" s="1157"/>
      <c r="CP67" s="1157"/>
      <c r="CQ67" s="1157"/>
      <c r="CR67" s="1157"/>
      <c r="CS67" s="1157"/>
      <c r="CT67" s="1157"/>
      <c r="CU67" s="1157"/>
      <c r="CV67" s="1157"/>
      <c r="CW67" s="1157"/>
      <c r="CX67" s="1157"/>
      <c r="CY67" s="1157"/>
      <c r="CZ67" s="1157"/>
      <c r="DA67" s="1157"/>
      <c r="DB67" s="1157"/>
      <c r="DC67" s="1157"/>
      <c r="DD67" s="1157"/>
      <c r="DE67" s="1157"/>
      <c r="DF67" s="1157"/>
      <c r="DG67" s="1157"/>
      <c r="DH67" s="1157"/>
      <c r="DI67" s="1157"/>
      <c r="DJ67" s="1157"/>
      <c r="DK67" s="1157"/>
      <c r="DL67" s="1157"/>
      <c r="DM67" s="1157"/>
      <c r="DN67" s="1157"/>
      <c r="DO67" s="1157"/>
      <c r="DP67" s="1157"/>
      <c r="DQ67" s="1157"/>
      <c r="DR67" s="1157"/>
      <c r="DS67" s="1157"/>
      <c r="DT67" s="1157"/>
      <c r="DU67" s="1157"/>
      <c r="DV67" s="1157"/>
      <c r="DW67" s="1157"/>
      <c r="DX67" s="1157"/>
      <c r="DY67" s="1157"/>
      <c r="DZ67" s="1158"/>
    </row>
    <row r="68" spans="2:130" s="1190" customFormat="1" ht="17.25" customHeight="1">
      <c r="B68" s="1156"/>
      <c r="C68" s="1157"/>
      <c r="D68" s="1157"/>
      <c r="E68" s="1157"/>
      <c r="F68" s="1157"/>
      <c r="G68" s="1157"/>
      <c r="H68" s="1157"/>
      <c r="I68" s="1157"/>
      <c r="J68" s="1157"/>
      <c r="K68" s="1157"/>
      <c r="L68" s="1157"/>
      <c r="M68" s="1157"/>
      <c r="N68" s="1157"/>
      <c r="O68" s="1157"/>
      <c r="P68" s="1157"/>
      <c r="Q68" s="1157"/>
      <c r="R68" s="1157"/>
      <c r="S68" s="1157"/>
      <c r="T68" s="1157"/>
      <c r="U68" s="1157"/>
      <c r="V68" s="1157"/>
      <c r="W68" s="1157"/>
      <c r="X68" s="1157"/>
      <c r="Y68" s="1157"/>
      <c r="Z68" s="1157"/>
      <c r="AA68" s="1157"/>
      <c r="AB68" s="1157"/>
      <c r="AC68" s="1157"/>
      <c r="AD68" s="1157"/>
      <c r="AE68" s="1157"/>
      <c r="AF68" s="1157"/>
      <c r="AG68" s="1157"/>
      <c r="AH68" s="1157"/>
      <c r="AI68" s="1157"/>
      <c r="AJ68" s="1157"/>
      <c r="AK68" s="1157"/>
      <c r="AL68" s="1157"/>
      <c r="AM68" s="1157"/>
      <c r="AN68" s="1157"/>
      <c r="AO68" s="1157"/>
      <c r="AP68" s="1157"/>
      <c r="AQ68" s="1157"/>
      <c r="AR68" s="1157"/>
      <c r="AS68" s="1157"/>
      <c r="AT68" s="1157"/>
      <c r="AU68" s="1157"/>
      <c r="AV68" s="1157"/>
      <c r="AW68" s="1157"/>
      <c r="AX68" s="1157"/>
      <c r="AY68" s="1157"/>
      <c r="AZ68" s="1157"/>
      <c r="BA68" s="1157"/>
      <c r="BB68" s="1157"/>
      <c r="BC68" s="1157"/>
      <c r="BD68" s="1157"/>
      <c r="BE68" s="1157"/>
      <c r="BF68" s="1157"/>
      <c r="BG68" s="1157"/>
      <c r="BH68" s="1157"/>
      <c r="BI68" s="1157"/>
      <c r="BJ68" s="1157"/>
      <c r="BK68" s="1157"/>
      <c r="BL68" s="1157"/>
      <c r="BM68" s="1157"/>
      <c r="BN68" s="1157"/>
      <c r="BO68" s="1157"/>
      <c r="BP68" s="1157"/>
      <c r="BQ68" s="1157"/>
      <c r="BR68" s="1157"/>
      <c r="BS68" s="1157"/>
      <c r="BT68" s="1157"/>
      <c r="BU68" s="1157"/>
      <c r="BV68" s="1157"/>
      <c r="BW68" s="1157"/>
      <c r="BX68" s="1157"/>
      <c r="BY68" s="1157"/>
      <c r="BZ68" s="1157"/>
      <c r="CA68" s="1157"/>
      <c r="CB68" s="1157"/>
      <c r="CC68" s="1157"/>
      <c r="CD68" s="1157"/>
      <c r="CE68" s="1157"/>
      <c r="CF68" s="1157"/>
      <c r="CG68" s="1157"/>
      <c r="CH68" s="1157"/>
      <c r="CI68" s="1157"/>
      <c r="CJ68" s="1157"/>
      <c r="CK68" s="1157"/>
      <c r="CL68" s="1157"/>
      <c r="CM68" s="1157"/>
      <c r="CN68" s="1157"/>
      <c r="CO68" s="1157"/>
      <c r="CP68" s="1157"/>
      <c r="CQ68" s="1157"/>
      <c r="CR68" s="1157"/>
      <c r="CS68" s="1157"/>
      <c r="CT68" s="1157"/>
      <c r="CU68" s="1157"/>
      <c r="CV68" s="1157"/>
      <c r="CW68" s="1157"/>
      <c r="CX68" s="1157"/>
      <c r="CY68" s="1157"/>
      <c r="CZ68" s="1157"/>
      <c r="DA68" s="1157"/>
      <c r="DB68" s="1157"/>
      <c r="DC68" s="1157"/>
      <c r="DD68" s="1157"/>
      <c r="DE68" s="1157"/>
      <c r="DF68" s="1157"/>
      <c r="DG68" s="1157"/>
      <c r="DH68" s="1157"/>
      <c r="DI68" s="1157"/>
      <c r="DJ68" s="1157"/>
      <c r="DK68" s="1157"/>
      <c r="DL68" s="1157"/>
      <c r="DM68" s="1157"/>
      <c r="DN68" s="1157"/>
      <c r="DO68" s="1157"/>
      <c r="DP68" s="1157"/>
      <c r="DQ68" s="1157"/>
      <c r="DR68" s="1157"/>
      <c r="DS68" s="1157"/>
      <c r="DT68" s="1157"/>
      <c r="DU68" s="1157"/>
      <c r="DV68" s="1157"/>
      <c r="DW68" s="1157"/>
      <c r="DX68" s="1157"/>
      <c r="DY68" s="1157"/>
      <c r="DZ68" s="1158"/>
    </row>
    <row r="69" spans="2:130" s="1190" customFormat="1" ht="17.25" customHeight="1">
      <c r="B69" s="1156"/>
      <c r="C69" s="1157"/>
      <c r="D69" s="1157"/>
      <c r="E69" s="1157"/>
      <c r="F69" s="1157"/>
      <c r="G69" s="1157"/>
      <c r="H69" s="1157"/>
      <c r="I69" s="1157"/>
      <c r="J69" s="1157"/>
      <c r="K69" s="1157"/>
      <c r="L69" s="1157"/>
      <c r="M69" s="1157"/>
      <c r="N69" s="1157"/>
      <c r="O69" s="1157"/>
      <c r="P69" s="1157"/>
      <c r="Q69" s="1157"/>
      <c r="R69" s="1157"/>
      <c r="S69" s="1157"/>
      <c r="T69" s="1157"/>
      <c r="U69" s="1157"/>
      <c r="V69" s="1157"/>
      <c r="W69" s="1157"/>
      <c r="X69" s="1157"/>
      <c r="Y69" s="1157"/>
      <c r="Z69" s="1157"/>
      <c r="AA69" s="1157"/>
      <c r="AB69" s="1157"/>
      <c r="AC69" s="1157"/>
      <c r="AD69" s="1157"/>
      <c r="AE69" s="1157"/>
      <c r="AF69" s="1157"/>
      <c r="AG69" s="1157"/>
      <c r="AH69" s="1157"/>
      <c r="AI69" s="1157"/>
      <c r="AJ69" s="1157"/>
      <c r="AK69" s="1157"/>
      <c r="AL69" s="1157"/>
      <c r="AM69" s="1157"/>
      <c r="AN69" s="1157"/>
      <c r="AO69" s="1157"/>
      <c r="AP69" s="1157"/>
      <c r="AQ69" s="1157"/>
      <c r="AR69" s="1157"/>
      <c r="AS69" s="1157"/>
      <c r="AT69" s="1157"/>
      <c r="AU69" s="1157"/>
      <c r="AV69" s="1157"/>
      <c r="AW69" s="1157"/>
      <c r="AX69" s="1157"/>
      <c r="AY69" s="1157"/>
      <c r="AZ69" s="1157"/>
      <c r="BA69" s="1157"/>
      <c r="BB69" s="1157"/>
      <c r="BC69" s="1157"/>
      <c r="BD69" s="1157"/>
      <c r="BE69" s="1157"/>
      <c r="BF69" s="1157"/>
      <c r="BG69" s="1157"/>
      <c r="BH69" s="1157"/>
      <c r="BI69" s="1157"/>
      <c r="BJ69" s="1157"/>
      <c r="BK69" s="1157"/>
      <c r="BL69" s="1157"/>
      <c r="BM69" s="1157"/>
      <c r="BN69" s="1157"/>
      <c r="BO69" s="1157"/>
      <c r="BP69" s="1157"/>
      <c r="BQ69" s="1157"/>
      <c r="BR69" s="1157"/>
      <c r="BS69" s="1157"/>
      <c r="BT69" s="1157"/>
      <c r="BU69" s="1157"/>
      <c r="BV69" s="1157"/>
      <c r="BW69" s="1157"/>
      <c r="BX69" s="1157"/>
      <c r="BY69" s="1157"/>
      <c r="BZ69" s="1157"/>
      <c r="CA69" s="1157"/>
      <c r="CB69" s="1157"/>
      <c r="CC69" s="1157"/>
      <c r="CD69" s="1157"/>
      <c r="CE69" s="1157"/>
      <c r="CF69" s="1157"/>
      <c r="CG69" s="1157"/>
      <c r="CH69" s="1157"/>
      <c r="CI69" s="1157"/>
      <c r="CJ69" s="1157"/>
      <c r="CK69" s="1157"/>
      <c r="CL69" s="1157"/>
      <c r="CM69" s="1157"/>
      <c r="CN69" s="1157"/>
      <c r="CO69" s="1157"/>
      <c r="CP69" s="1157"/>
      <c r="CQ69" s="1157"/>
      <c r="CR69" s="1157"/>
      <c r="CS69" s="1157"/>
      <c r="CT69" s="1157"/>
      <c r="CU69" s="1157"/>
      <c r="CV69" s="1157"/>
      <c r="CW69" s="1157"/>
      <c r="CX69" s="1157"/>
      <c r="CY69" s="1157"/>
      <c r="CZ69" s="1157"/>
      <c r="DA69" s="1157"/>
      <c r="DB69" s="1157"/>
      <c r="DC69" s="1157"/>
      <c r="DD69" s="1157"/>
      <c r="DE69" s="1157"/>
      <c r="DF69" s="1157"/>
      <c r="DG69" s="1157"/>
      <c r="DH69" s="1157"/>
      <c r="DI69" s="1157"/>
      <c r="DJ69" s="1157"/>
      <c r="DK69" s="1157"/>
      <c r="DL69" s="1157"/>
      <c r="DM69" s="1157"/>
      <c r="DN69" s="1157"/>
      <c r="DO69" s="1157"/>
      <c r="DP69" s="1157"/>
      <c r="DQ69" s="1157"/>
      <c r="DR69" s="1157"/>
      <c r="DS69" s="1157"/>
      <c r="DT69" s="1157"/>
      <c r="DU69" s="1157"/>
      <c r="DV69" s="1157"/>
      <c r="DW69" s="1157"/>
      <c r="DX69" s="1157"/>
      <c r="DY69" s="1157"/>
      <c r="DZ69" s="1158"/>
    </row>
    <row r="70" spans="2:130" s="1190" customFormat="1" ht="17.25" customHeight="1">
      <c r="B70" s="1156"/>
      <c r="C70" s="1157"/>
      <c r="D70" s="1157"/>
      <c r="E70" s="1157"/>
      <c r="F70" s="1157"/>
      <c r="G70" s="1157"/>
      <c r="H70" s="1157"/>
      <c r="I70" s="1157"/>
      <c r="J70" s="1157"/>
      <c r="K70" s="1157"/>
      <c r="L70" s="1157"/>
      <c r="M70" s="1157"/>
      <c r="N70" s="1157"/>
      <c r="O70" s="1157"/>
      <c r="P70" s="1157"/>
      <c r="Q70" s="1157"/>
      <c r="R70" s="1157"/>
      <c r="S70" s="1157"/>
      <c r="T70" s="1157"/>
      <c r="U70" s="1157"/>
      <c r="V70" s="1157"/>
      <c r="W70" s="1157"/>
      <c r="X70" s="1157"/>
      <c r="Y70" s="1157"/>
      <c r="Z70" s="1157"/>
      <c r="AA70" s="1157"/>
      <c r="AB70" s="1157"/>
      <c r="AC70" s="1157"/>
      <c r="AD70" s="1157"/>
      <c r="AE70" s="1157"/>
      <c r="AF70" s="1157"/>
      <c r="AG70" s="1157"/>
      <c r="AH70" s="1157"/>
      <c r="AI70" s="1157"/>
      <c r="AJ70" s="1157"/>
      <c r="AK70" s="1157"/>
      <c r="AL70" s="1157"/>
      <c r="AM70" s="1157"/>
      <c r="AN70" s="1157"/>
      <c r="AO70" s="1157"/>
      <c r="AP70" s="1157"/>
      <c r="AQ70" s="1157"/>
      <c r="AR70" s="1157"/>
      <c r="AS70" s="1157"/>
      <c r="AT70" s="1157"/>
      <c r="AU70" s="1157"/>
      <c r="AV70" s="1157"/>
      <c r="AW70" s="1157"/>
      <c r="AX70" s="1157"/>
      <c r="AY70" s="1157"/>
      <c r="AZ70" s="1157"/>
      <c r="BA70" s="1157"/>
      <c r="BB70" s="1157"/>
      <c r="BC70" s="1157"/>
      <c r="BD70" s="1157"/>
      <c r="BE70" s="1157"/>
      <c r="BF70" s="1157"/>
      <c r="BG70" s="1157"/>
      <c r="BH70" s="1157"/>
      <c r="BI70" s="1157"/>
      <c r="BJ70" s="1157"/>
      <c r="BK70" s="1157"/>
      <c r="BL70" s="1157"/>
      <c r="BM70" s="1157"/>
      <c r="BN70" s="1157"/>
      <c r="BO70" s="1157"/>
      <c r="BP70" s="1157"/>
      <c r="BQ70" s="1157"/>
      <c r="BR70" s="1157"/>
      <c r="BS70" s="1157"/>
      <c r="BT70" s="1157"/>
      <c r="BU70" s="1157"/>
      <c r="BV70" s="1157"/>
      <c r="BW70" s="1157"/>
      <c r="BX70" s="1157"/>
      <c r="BY70" s="1157"/>
      <c r="BZ70" s="1157"/>
      <c r="CA70" s="1157"/>
      <c r="CB70" s="1157"/>
      <c r="CC70" s="1157"/>
      <c r="CD70" s="1157"/>
      <c r="CE70" s="1157"/>
      <c r="CF70" s="1157"/>
      <c r="CG70" s="1157"/>
      <c r="CH70" s="1157"/>
      <c r="CI70" s="1157"/>
      <c r="CJ70" s="1157"/>
      <c r="CK70" s="1157"/>
      <c r="CL70" s="1157"/>
      <c r="CM70" s="1157"/>
      <c r="CN70" s="1157"/>
      <c r="CO70" s="1157"/>
      <c r="CP70" s="1157"/>
      <c r="CQ70" s="1157"/>
      <c r="CR70" s="1157"/>
      <c r="CS70" s="1157"/>
      <c r="CT70" s="1157"/>
      <c r="CU70" s="1157"/>
      <c r="CV70" s="1157"/>
      <c r="CW70" s="1157"/>
      <c r="CX70" s="1157"/>
      <c r="CY70" s="1157"/>
      <c r="CZ70" s="1157"/>
      <c r="DA70" s="1157"/>
      <c r="DB70" s="1157"/>
      <c r="DC70" s="1157"/>
      <c r="DD70" s="1157"/>
      <c r="DE70" s="1157"/>
      <c r="DF70" s="1157"/>
      <c r="DG70" s="1157"/>
      <c r="DH70" s="1157"/>
      <c r="DI70" s="1157"/>
      <c r="DJ70" s="1157"/>
      <c r="DK70" s="1157"/>
      <c r="DL70" s="1157"/>
      <c r="DM70" s="1157"/>
      <c r="DN70" s="1157"/>
      <c r="DO70" s="1157"/>
      <c r="DP70" s="1157"/>
      <c r="DQ70" s="1157"/>
      <c r="DR70" s="1157"/>
      <c r="DS70" s="1157"/>
      <c r="DT70" s="1157"/>
      <c r="DU70" s="1157"/>
      <c r="DV70" s="1157"/>
      <c r="DW70" s="1157"/>
      <c r="DX70" s="1157"/>
      <c r="DY70" s="1157"/>
      <c r="DZ70" s="1158"/>
    </row>
    <row r="71" spans="2:130" s="1190" customFormat="1" ht="17.25" customHeight="1">
      <c r="B71" s="1156"/>
      <c r="C71" s="1157"/>
      <c r="D71" s="1157"/>
      <c r="E71" s="1157"/>
      <c r="F71" s="1157"/>
      <c r="G71" s="1157"/>
      <c r="H71" s="1157"/>
      <c r="I71" s="1157"/>
      <c r="J71" s="1157"/>
      <c r="K71" s="1157"/>
      <c r="L71" s="1157"/>
      <c r="M71" s="1157"/>
      <c r="N71" s="1157"/>
      <c r="O71" s="1157"/>
      <c r="P71" s="1157"/>
      <c r="Q71" s="1157"/>
      <c r="R71" s="1157"/>
      <c r="S71" s="1157"/>
      <c r="T71" s="1157"/>
      <c r="U71" s="1157"/>
      <c r="V71" s="1157"/>
      <c r="W71" s="1157"/>
      <c r="X71" s="1157"/>
      <c r="Y71" s="1157"/>
      <c r="Z71" s="1157"/>
      <c r="AA71" s="1157"/>
      <c r="AB71" s="1157"/>
      <c r="AC71" s="1157"/>
      <c r="AD71" s="1157"/>
      <c r="AE71" s="1157"/>
      <c r="AF71" s="1157"/>
      <c r="AG71" s="1157"/>
      <c r="AH71" s="1157"/>
      <c r="AI71" s="1157"/>
      <c r="AJ71" s="1157"/>
      <c r="AK71" s="1157"/>
      <c r="AL71" s="1157"/>
      <c r="AM71" s="1157"/>
      <c r="AN71" s="1157"/>
      <c r="AO71" s="1157"/>
      <c r="AP71" s="1157"/>
      <c r="AQ71" s="1157"/>
      <c r="AR71" s="1157"/>
      <c r="AS71" s="1157"/>
      <c r="AT71" s="1157"/>
      <c r="AU71" s="1157"/>
      <c r="AV71" s="1157"/>
      <c r="AW71" s="1157"/>
      <c r="AX71" s="1157"/>
      <c r="AY71" s="1157"/>
      <c r="AZ71" s="1157"/>
      <c r="BA71" s="1157"/>
      <c r="BB71" s="1157"/>
      <c r="BC71" s="1157"/>
      <c r="BD71" s="1157"/>
      <c r="BE71" s="1157"/>
      <c r="BF71" s="1157"/>
      <c r="BG71" s="1157"/>
      <c r="BH71" s="1157"/>
      <c r="BI71" s="1157"/>
      <c r="BJ71" s="1157"/>
      <c r="BK71" s="1157"/>
      <c r="BL71" s="1157"/>
      <c r="BM71" s="1157"/>
      <c r="BN71" s="1157"/>
      <c r="BO71" s="1157"/>
      <c r="BP71" s="1157"/>
      <c r="BQ71" s="1157"/>
      <c r="BR71" s="1157"/>
      <c r="BS71" s="1157"/>
      <c r="BT71" s="1157"/>
      <c r="BU71" s="1157"/>
      <c r="BV71" s="1157"/>
      <c r="BW71" s="1157"/>
      <c r="BX71" s="1157"/>
      <c r="BY71" s="1157"/>
      <c r="BZ71" s="1157"/>
      <c r="CA71" s="1157"/>
      <c r="CB71" s="1157"/>
      <c r="CC71" s="1157"/>
      <c r="CD71" s="1157"/>
      <c r="CE71" s="1157"/>
      <c r="CF71" s="1157"/>
      <c r="CG71" s="1157"/>
      <c r="CH71" s="1157"/>
      <c r="CI71" s="1157"/>
      <c r="CJ71" s="1157"/>
      <c r="CK71" s="1157"/>
      <c r="CL71" s="1157"/>
      <c r="CM71" s="1157"/>
      <c r="CN71" s="1157"/>
      <c r="CO71" s="1157"/>
      <c r="CP71" s="1157"/>
      <c r="CQ71" s="1157"/>
      <c r="CR71" s="1157"/>
      <c r="CS71" s="1157"/>
      <c r="CT71" s="1157"/>
      <c r="CU71" s="1157"/>
      <c r="CV71" s="1157"/>
      <c r="CW71" s="1157"/>
      <c r="CX71" s="1157"/>
      <c r="CY71" s="1157"/>
      <c r="CZ71" s="1157"/>
      <c r="DA71" s="1157"/>
      <c r="DB71" s="1157"/>
      <c r="DC71" s="1157"/>
      <c r="DD71" s="1157"/>
      <c r="DE71" s="1157"/>
      <c r="DF71" s="1157"/>
      <c r="DG71" s="1157"/>
      <c r="DH71" s="1157"/>
      <c r="DI71" s="1157"/>
      <c r="DJ71" s="1157"/>
      <c r="DK71" s="1157"/>
      <c r="DL71" s="1157"/>
      <c r="DM71" s="1157"/>
      <c r="DN71" s="1157"/>
      <c r="DO71" s="1157"/>
      <c r="DP71" s="1157"/>
      <c r="DQ71" s="1157"/>
      <c r="DR71" s="1157"/>
      <c r="DS71" s="1157"/>
      <c r="DT71" s="1157"/>
      <c r="DU71" s="1157"/>
      <c r="DV71" s="1157"/>
      <c r="DW71" s="1157"/>
      <c r="DX71" s="1157"/>
      <c r="DY71" s="1157"/>
      <c r="DZ71" s="1158"/>
    </row>
    <row r="72" spans="2:130" s="1190" customFormat="1" ht="17.25" customHeight="1">
      <c r="B72" s="1156"/>
      <c r="C72" s="1157"/>
      <c r="D72" s="1157"/>
      <c r="E72" s="1157"/>
      <c r="F72" s="1157"/>
      <c r="G72" s="1157"/>
      <c r="H72" s="1157"/>
      <c r="I72" s="1157"/>
      <c r="J72" s="1157"/>
      <c r="K72" s="1157"/>
      <c r="L72" s="1157"/>
      <c r="M72" s="1157"/>
      <c r="N72" s="1157"/>
      <c r="O72" s="1157"/>
      <c r="P72" s="1157"/>
      <c r="Q72" s="1157"/>
      <c r="R72" s="1157"/>
      <c r="S72" s="1157"/>
      <c r="T72" s="1157"/>
      <c r="U72" s="1157"/>
      <c r="V72" s="1157"/>
      <c r="W72" s="1157"/>
      <c r="X72" s="1157"/>
      <c r="Y72" s="1157"/>
      <c r="Z72" s="1157"/>
      <c r="AA72" s="1157"/>
      <c r="AB72" s="1157"/>
      <c r="AC72" s="1157"/>
      <c r="AD72" s="1157"/>
      <c r="AE72" s="1157"/>
      <c r="AF72" s="1157"/>
      <c r="AG72" s="1157"/>
      <c r="AH72" s="1157"/>
      <c r="AI72" s="1157"/>
      <c r="AJ72" s="1157"/>
      <c r="AK72" s="1157"/>
      <c r="AL72" s="1157"/>
      <c r="AM72" s="1157"/>
      <c r="AN72" s="1157"/>
      <c r="AO72" s="1157"/>
      <c r="AP72" s="1157"/>
      <c r="AQ72" s="1157"/>
      <c r="AR72" s="1157"/>
      <c r="AS72" s="1157"/>
      <c r="AT72" s="1157"/>
      <c r="AU72" s="1157"/>
      <c r="AV72" s="1157"/>
      <c r="AW72" s="1157"/>
      <c r="AX72" s="1157"/>
      <c r="AY72" s="1157"/>
      <c r="AZ72" s="1157"/>
      <c r="BA72" s="1157"/>
      <c r="BB72" s="1157"/>
      <c r="BC72" s="1157"/>
      <c r="BD72" s="1157"/>
      <c r="BE72" s="1157"/>
      <c r="BF72" s="1157"/>
      <c r="BG72" s="1157"/>
      <c r="BH72" s="1157"/>
      <c r="BI72" s="1157"/>
      <c r="BJ72" s="1157"/>
      <c r="BK72" s="1157"/>
      <c r="BL72" s="1157"/>
      <c r="BM72" s="1157"/>
      <c r="BN72" s="1157"/>
      <c r="BO72" s="1157"/>
      <c r="BP72" s="1157"/>
      <c r="BQ72" s="1157"/>
      <c r="BR72" s="1157"/>
      <c r="BS72" s="1157"/>
      <c r="BT72" s="1157"/>
      <c r="BU72" s="1157"/>
      <c r="BV72" s="1157"/>
      <c r="BW72" s="1157"/>
      <c r="BX72" s="1157"/>
      <c r="BY72" s="1157"/>
      <c r="BZ72" s="1157"/>
      <c r="CA72" s="1157"/>
      <c r="CB72" s="1157"/>
      <c r="CC72" s="1157"/>
      <c r="CD72" s="1157"/>
      <c r="CE72" s="1157"/>
      <c r="CF72" s="1157"/>
      <c r="CG72" s="1157"/>
      <c r="CH72" s="1157"/>
      <c r="CI72" s="1157"/>
      <c r="CJ72" s="1157"/>
      <c r="CK72" s="1157"/>
      <c r="CL72" s="1157"/>
      <c r="CM72" s="1157"/>
      <c r="CN72" s="1157"/>
      <c r="CO72" s="1157"/>
      <c r="CP72" s="1157"/>
      <c r="CQ72" s="1157"/>
      <c r="CR72" s="1157"/>
      <c r="CS72" s="1157"/>
      <c r="CT72" s="1157"/>
      <c r="CU72" s="1157"/>
      <c r="CV72" s="1157"/>
      <c r="CW72" s="1157"/>
      <c r="CX72" s="1157"/>
      <c r="CY72" s="1157"/>
      <c r="CZ72" s="1157"/>
      <c r="DA72" s="1157"/>
      <c r="DB72" s="1157"/>
      <c r="DC72" s="1157"/>
      <c r="DD72" s="1157"/>
      <c r="DE72" s="1157"/>
      <c r="DF72" s="1157"/>
      <c r="DG72" s="1157"/>
      <c r="DH72" s="1157"/>
      <c r="DI72" s="1157"/>
      <c r="DJ72" s="1157"/>
      <c r="DK72" s="1157"/>
      <c r="DL72" s="1157"/>
      <c r="DM72" s="1157"/>
      <c r="DN72" s="1157"/>
      <c r="DO72" s="1157"/>
      <c r="DP72" s="1157"/>
      <c r="DQ72" s="1157"/>
      <c r="DR72" s="1157"/>
      <c r="DS72" s="1157"/>
      <c r="DT72" s="1157"/>
      <c r="DU72" s="1157"/>
      <c r="DV72" s="1157"/>
      <c r="DW72" s="1157"/>
      <c r="DX72" s="1157"/>
      <c r="DY72" s="1157"/>
      <c r="DZ72" s="1158"/>
    </row>
    <row r="73" spans="2:130" s="1190" customFormat="1" ht="17.25" customHeight="1">
      <c r="B73" s="1156"/>
      <c r="C73" s="1157"/>
      <c r="D73" s="1157"/>
      <c r="E73" s="1157"/>
      <c r="F73" s="1157"/>
      <c r="G73" s="1157"/>
      <c r="H73" s="1157"/>
      <c r="I73" s="1157"/>
      <c r="J73" s="1157"/>
      <c r="K73" s="1157"/>
      <c r="L73" s="1157"/>
      <c r="M73" s="1157"/>
      <c r="N73" s="1157"/>
      <c r="O73" s="1157"/>
      <c r="P73" s="1157"/>
      <c r="Q73" s="1157"/>
      <c r="R73" s="1157"/>
      <c r="S73" s="1157"/>
      <c r="T73" s="1157"/>
      <c r="U73" s="1157"/>
      <c r="V73" s="1157"/>
      <c r="W73" s="1157"/>
      <c r="X73" s="1157"/>
      <c r="Y73" s="1157"/>
      <c r="Z73" s="1157"/>
      <c r="AA73" s="1157"/>
      <c r="AB73" s="1157"/>
      <c r="AC73" s="1157"/>
      <c r="AD73" s="1157"/>
      <c r="AE73" s="1157"/>
      <c r="AF73" s="1157"/>
      <c r="AG73" s="1157"/>
      <c r="AH73" s="1157"/>
      <c r="AI73" s="1157"/>
      <c r="AJ73" s="1157"/>
      <c r="AK73" s="1157"/>
      <c r="AL73" s="1157"/>
      <c r="AM73" s="1157"/>
      <c r="AN73" s="1157"/>
      <c r="AO73" s="1157"/>
      <c r="AP73" s="1157"/>
      <c r="AQ73" s="1157"/>
      <c r="AR73" s="1157"/>
      <c r="AS73" s="1157"/>
      <c r="AT73" s="1157"/>
      <c r="AU73" s="1157"/>
      <c r="AV73" s="1157"/>
      <c r="AW73" s="1157"/>
      <c r="AX73" s="1157"/>
      <c r="AY73" s="1157"/>
      <c r="AZ73" s="1157"/>
      <c r="BA73" s="1157"/>
      <c r="BB73" s="1157"/>
      <c r="BC73" s="1157"/>
      <c r="BD73" s="1157"/>
      <c r="BE73" s="1157"/>
      <c r="BF73" s="1157"/>
      <c r="BG73" s="1157"/>
      <c r="BH73" s="1157"/>
      <c r="BI73" s="1157"/>
      <c r="BJ73" s="1157"/>
      <c r="BK73" s="1157"/>
      <c r="BL73" s="1157"/>
      <c r="BM73" s="1157"/>
      <c r="BN73" s="1157"/>
      <c r="BO73" s="1157"/>
      <c r="BP73" s="1157"/>
      <c r="BQ73" s="1157"/>
      <c r="BR73" s="1157"/>
      <c r="BS73" s="1157"/>
      <c r="BT73" s="1157"/>
      <c r="BU73" s="1157"/>
      <c r="BV73" s="1157"/>
      <c r="BW73" s="1157"/>
      <c r="BX73" s="1157"/>
      <c r="BY73" s="1157"/>
      <c r="BZ73" s="1157"/>
      <c r="CA73" s="1157"/>
      <c r="CB73" s="1157"/>
      <c r="CC73" s="1157"/>
      <c r="CD73" s="1157"/>
      <c r="CE73" s="1157"/>
      <c r="CF73" s="1157"/>
      <c r="CG73" s="1157"/>
      <c r="CH73" s="1157"/>
      <c r="CI73" s="1157"/>
      <c r="CJ73" s="1157"/>
      <c r="CK73" s="1157"/>
      <c r="CL73" s="1157"/>
      <c r="CM73" s="1157"/>
      <c r="CN73" s="1157"/>
      <c r="CO73" s="1157"/>
      <c r="CP73" s="1157"/>
      <c r="CQ73" s="1157"/>
      <c r="CR73" s="1157"/>
      <c r="CS73" s="1157"/>
      <c r="CT73" s="1157"/>
      <c r="CU73" s="1157"/>
      <c r="CV73" s="1157"/>
      <c r="CW73" s="1157"/>
      <c r="CX73" s="1157"/>
      <c r="CY73" s="1157"/>
      <c r="CZ73" s="1157"/>
      <c r="DA73" s="1157"/>
      <c r="DB73" s="1157"/>
      <c r="DC73" s="1157"/>
      <c r="DD73" s="1157"/>
      <c r="DE73" s="1157"/>
      <c r="DF73" s="1157"/>
      <c r="DG73" s="1157"/>
      <c r="DH73" s="1157"/>
      <c r="DI73" s="1157"/>
      <c r="DJ73" s="1157"/>
      <c r="DK73" s="1157"/>
      <c r="DL73" s="1157"/>
      <c r="DM73" s="1157"/>
      <c r="DN73" s="1157"/>
      <c r="DO73" s="1157"/>
      <c r="DP73" s="1157"/>
      <c r="DQ73" s="1157"/>
      <c r="DR73" s="1157"/>
      <c r="DS73" s="1157"/>
      <c r="DT73" s="1157"/>
      <c r="DU73" s="1157"/>
      <c r="DV73" s="1157"/>
      <c r="DW73" s="1157"/>
      <c r="DX73" s="1157"/>
      <c r="DY73" s="1157"/>
      <c r="DZ73" s="1158"/>
    </row>
    <row r="74" spans="2:130" s="1190" customFormat="1" ht="17.25" customHeight="1">
      <c r="B74" s="1156"/>
      <c r="C74" s="1157"/>
      <c r="D74" s="1157"/>
      <c r="E74" s="1157"/>
      <c r="F74" s="1157"/>
      <c r="G74" s="1157"/>
      <c r="H74" s="1157"/>
      <c r="I74" s="1157"/>
      <c r="J74" s="1157"/>
      <c r="K74" s="1157"/>
      <c r="L74" s="1157"/>
      <c r="M74" s="1157"/>
      <c r="N74" s="1157"/>
      <c r="O74" s="1157"/>
      <c r="P74" s="1157"/>
      <c r="Q74" s="1157"/>
      <c r="R74" s="1157"/>
      <c r="S74" s="1157"/>
      <c r="T74" s="1157"/>
      <c r="U74" s="1157"/>
      <c r="V74" s="1157"/>
      <c r="W74" s="1157"/>
      <c r="X74" s="1157"/>
      <c r="Y74" s="1157"/>
      <c r="Z74" s="1157"/>
      <c r="AA74" s="1157"/>
      <c r="AB74" s="1157"/>
      <c r="AC74" s="1157"/>
      <c r="AD74" s="1157"/>
      <c r="AE74" s="1157"/>
      <c r="AF74" s="1157"/>
      <c r="AG74" s="1157"/>
      <c r="AH74" s="1157"/>
      <c r="AI74" s="1157"/>
      <c r="AJ74" s="1157"/>
      <c r="AK74" s="1157"/>
      <c r="AL74" s="1157"/>
      <c r="AM74" s="1157"/>
      <c r="AN74" s="1157"/>
      <c r="AO74" s="1157"/>
      <c r="AP74" s="1157"/>
      <c r="AQ74" s="1157"/>
      <c r="AR74" s="1157"/>
      <c r="AS74" s="1157"/>
      <c r="AT74" s="1157"/>
      <c r="AU74" s="1157"/>
      <c r="AV74" s="1157"/>
      <c r="AW74" s="1157"/>
      <c r="AX74" s="1157"/>
      <c r="AY74" s="1157"/>
      <c r="AZ74" s="1157"/>
      <c r="BA74" s="1157"/>
      <c r="BB74" s="1157"/>
      <c r="BC74" s="1157"/>
      <c r="BD74" s="1157"/>
      <c r="BE74" s="1157"/>
      <c r="BF74" s="1157"/>
      <c r="BG74" s="1157"/>
      <c r="BH74" s="1157"/>
      <c r="BI74" s="1157"/>
      <c r="BJ74" s="1157"/>
      <c r="BK74" s="1157"/>
      <c r="BL74" s="1157"/>
      <c r="BM74" s="1157"/>
      <c r="BN74" s="1157"/>
      <c r="BO74" s="1157"/>
      <c r="BP74" s="1157"/>
      <c r="BQ74" s="1157"/>
      <c r="BR74" s="1157"/>
      <c r="BS74" s="1157"/>
      <c r="BT74" s="1157"/>
      <c r="BU74" s="1157"/>
      <c r="BV74" s="1157"/>
      <c r="BW74" s="1157"/>
      <c r="BX74" s="1157"/>
      <c r="BY74" s="1157"/>
      <c r="BZ74" s="1157"/>
      <c r="CA74" s="1157"/>
      <c r="CB74" s="1157"/>
      <c r="CC74" s="1157"/>
      <c r="CD74" s="1157"/>
      <c r="CE74" s="1157"/>
      <c r="CF74" s="1157"/>
      <c r="CG74" s="1157"/>
      <c r="CH74" s="1157"/>
      <c r="CI74" s="1157"/>
      <c r="CJ74" s="1157"/>
      <c r="CK74" s="1157"/>
      <c r="CL74" s="1157"/>
      <c r="CM74" s="1157"/>
      <c r="CN74" s="1157"/>
      <c r="CO74" s="1157"/>
      <c r="CP74" s="1157"/>
      <c r="CQ74" s="1157"/>
      <c r="CR74" s="1157"/>
      <c r="CS74" s="1157"/>
      <c r="CT74" s="1157"/>
      <c r="CU74" s="1157"/>
      <c r="CV74" s="1157"/>
      <c r="CW74" s="1157"/>
      <c r="CX74" s="1157"/>
      <c r="CY74" s="1157"/>
      <c r="CZ74" s="1157"/>
      <c r="DA74" s="1157"/>
      <c r="DB74" s="1157"/>
      <c r="DC74" s="1157"/>
      <c r="DD74" s="1157"/>
      <c r="DE74" s="1157"/>
      <c r="DF74" s="1157"/>
      <c r="DG74" s="1157"/>
      <c r="DH74" s="1157"/>
      <c r="DI74" s="1157"/>
      <c r="DJ74" s="1157"/>
      <c r="DK74" s="1157"/>
      <c r="DL74" s="1157"/>
      <c r="DM74" s="1157"/>
      <c r="DN74" s="1157"/>
      <c r="DO74" s="1157"/>
      <c r="DP74" s="1157"/>
      <c r="DQ74" s="1157"/>
      <c r="DR74" s="1157"/>
      <c r="DS74" s="1157"/>
      <c r="DT74" s="1157"/>
      <c r="DU74" s="1157"/>
      <c r="DV74" s="1157"/>
      <c r="DW74" s="1157"/>
      <c r="DX74" s="1157"/>
      <c r="DY74" s="1157"/>
      <c r="DZ74" s="1158"/>
    </row>
    <row r="75" spans="2:130" s="1190" customFormat="1" ht="17.25" customHeight="1">
      <c r="B75" s="1156"/>
      <c r="C75" s="1157"/>
      <c r="D75" s="1157"/>
      <c r="E75" s="1157"/>
      <c r="F75" s="1157"/>
      <c r="G75" s="1157"/>
      <c r="H75" s="1157"/>
      <c r="I75" s="1157"/>
      <c r="J75" s="1157"/>
      <c r="K75" s="1157"/>
      <c r="L75" s="1157"/>
      <c r="M75" s="1157"/>
      <c r="N75" s="1157"/>
      <c r="O75" s="1157"/>
      <c r="P75" s="1157"/>
      <c r="Q75" s="1157"/>
      <c r="R75" s="1157"/>
      <c r="S75" s="1157"/>
      <c r="T75" s="1157"/>
      <c r="U75" s="1157"/>
      <c r="V75" s="1157"/>
      <c r="W75" s="1157"/>
      <c r="X75" s="1157"/>
      <c r="Y75" s="1157"/>
      <c r="Z75" s="1157"/>
      <c r="AA75" s="1157"/>
      <c r="AB75" s="1157"/>
      <c r="AC75" s="1157"/>
      <c r="AD75" s="1157"/>
      <c r="AE75" s="1157"/>
      <c r="AF75" s="1157"/>
      <c r="AG75" s="1157"/>
      <c r="AH75" s="1157"/>
      <c r="AI75" s="1157"/>
      <c r="AJ75" s="1157"/>
      <c r="AK75" s="1157"/>
      <c r="AL75" s="1157"/>
      <c r="AM75" s="1157"/>
      <c r="AN75" s="1157"/>
      <c r="AO75" s="1157"/>
      <c r="AP75" s="1157"/>
      <c r="AQ75" s="1157"/>
      <c r="AR75" s="1157"/>
      <c r="AS75" s="1157"/>
      <c r="AT75" s="1157"/>
      <c r="AU75" s="1157"/>
      <c r="AV75" s="1157"/>
      <c r="AW75" s="1157"/>
      <c r="AX75" s="1157"/>
      <c r="AY75" s="1157"/>
      <c r="AZ75" s="1157"/>
      <c r="BA75" s="1157"/>
      <c r="BB75" s="1157"/>
      <c r="BC75" s="1157"/>
      <c r="BD75" s="1157"/>
      <c r="BE75" s="1157"/>
      <c r="BF75" s="1157"/>
      <c r="BG75" s="1157"/>
      <c r="BH75" s="1157"/>
      <c r="BI75" s="1157"/>
      <c r="BJ75" s="1157"/>
      <c r="BK75" s="1157"/>
      <c r="BL75" s="1157"/>
      <c r="BM75" s="1157"/>
      <c r="BN75" s="1157"/>
      <c r="BO75" s="1157"/>
      <c r="BP75" s="1157"/>
      <c r="BQ75" s="1157"/>
      <c r="BR75" s="1157"/>
      <c r="BS75" s="1157"/>
      <c r="BT75" s="1157"/>
      <c r="BU75" s="1157"/>
      <c r="BV75" s="1157"/>
      <c r="BW75" s="1157"/>
      <c r="BX75" s="1157"/>
      <c r="BY75" s="1157"/>
      <c r="BZ75" s="1157"/>
      <c r="CA75" s="1157"/>
      <c r="CB75" s="1157"/>
      <c r="CC75" s="1157"/>
      <c r="CD75" s="1157"/>
      <c r="CE75" s="1157"/>
      <c r="CF75" s="1157"/>
      <c r="CG75" s="1157"/>
      <c r="CH75" s="1157"/>
      <c r="CI75" s="1157"/>
      <c r="CJ75" s="1157"/>
      <c r="CK75" s="1157"/>
      <c r="CL75" s="1157"/>
      <c r="CM75" s="1157"/>
      <c r="CN75" s="1157"/>
      <c r="CO75" s="1157"/>
      <c r="CP75" s="1157"/>
      <c r="CQ75" s="1157"/>
      <c r="CR75" s="1157"/>
      <c r="CS75" s="1157"/>
      <c r="CT75" s="1157"/>
      <c r="CU75" s="1157"/>
      <c r="CV75" s="1157"/>
      <c r="CW75" s="1157"/>
      <c r="CX75" s="1157"/>
      <c r="CY75" s="1157"/>
      <c r="CZ75" s="1157"/>
      <c r="DA75" s="1157"/>
      <c r="DB75" s="1157"/>
      <c r="DC75" s="1157"/>
      <c r="DD75" s="1157"/>
      <c r="DE75" s="1157"/>
      <c r="DF75" s="1157"/>
      <c r="DG75" s="1157"/>
      <c r="DH75" s="1157"/>
      <c r="DI75" s="1157"/>
      <c r="DJ75" s="1157"/>
      <c r="DK75" s="1157"/>
      <c r="DL75" s="1157"/>
      <c r="DM75" s="1157"/>
      <c r="DN75" s="1157"/>
      <c r="DO75" s="1157"/>
      <c r="DP75" s="1157"/>
      <c r="DQ75" s="1157"/>
      <c r="DR75" s="1157"/>
      <c r="DS75" s="1157"/>
      <c r="DT75" s="1157"/>
      <c r="DU75" s="1157"/>
      <c r="DV75" s="1157"/>
      <c r="DW75" s="1157"/>
      <c r="DX75" s="1157"/>
      <c r="DY75" s="1157"/>
      <c r="DZ75" s="1158"/>
    </row>
    <row r="76" spans="2:130" s="1190" customFormat="1" ht="17.25" customHeight="1">
      <c r="B76" s="1156"/>
      <c r="C76" s="1157"/>
      <c r="D76" s="1157"/>
      <c r="E76" s="1157"/>
      <c r="F76" s="1157"/>
      <c r="G76" s="1157"/>
      <c r="H76" s="1157"/>
      <c r="I76" s="1157"/>
      <c r="J76" s="1157"/>
      <c r="K76" s="1157"/>
      <c r="L76" s="1157"/>
      <c r="M76" s="1157"/>
      <c r="N76" s="1157"/>
      <c r="O76" s="1157"/>
      <c r="P76" s="1157"/>
      <c r="Q76" s="1157"/>
      <c r="R76" s="1157"/>
      <c r="S76" s="1157"/>
      <c r="T76" s="1157"/>
      <c r="U76" s="1157"/>
      <c r="V76" s="1157"/>
      <c r="W76" s="1157"/>
      <c r="X76" s="1157"/>
      <c r="Y76" s="1157"/>
      <c r="Z76" s="1157"/>
      <c r="AA76" s="1157"/>
      <c r="AB76" s="1157"/>
      <c r="AC76" s="1157"/>
      <c r="AD76" s="1157"/>
      <c r="AE76" s="1157"/>
      <c r="AF76" s="1157"/>
      <c r="AG76" s="1157"/>
      <c r="AH76" s="1157"/>
      <c r="AI76" s="1157"/>
      <c r="AJ76" s="1157"/>
      <c r="AK76" s="1157"/>
      <c r="AL76" s="1157"/>
      <c r="AM76" s="1157"/>
      <c r="AN76" s="1157"/>
      <c r="AO76" s="1157"/>
      <c r="AP76" s="1157"/>
      <c r="AQ76" s="1157"/>
      <c r="AR76" s="1157"/>
      <c r="AS76" s="1157"/>
      <c r="AT76" s="1157"/>
      <c r="AU76" s="1157"/>
      <c r="AV76" s="1157"/>
      <c r="AW76" s="1157"/>
      <c r="AX76" s="1157"/>
      <c r="AY76" s="1157"/>
      <c r="AZ76" s="1157"/>
      <c r="BA76" s="1157"/>
      <c r="BB76" s="1157"/>
      <c r="BC76" s="1157"/>
      <c r="BD76" s="1157"/>
      <c r="BE76" s="1157"/>
      <c r="BF76" s="1157"/>
      <c r="BG76" s="1157"/>
      <c r="BH76" s="1157"/>
      <c r="BI76" s="1157"/>
      <c r="BJ76" s="1157"/>
      <c r="BK76" s="1157"/>
      <c r="BL76" s="1157"/>
      <c r="BM76" s="1157"/>
      <c r="BN76" s="1157"/>
      <c r="BO76" s="1157"/>
      <c r="BP76" s="1157"/>
      <c r="BQ76" s="1157"/>
      <c r="BR76" s="1157"/>
      <c r="BS76" s="1157"/>
      <c r="BT76" s="1157"/>
      <c r="BU76" s="1157"/>
      <c r="BV76" s="1157"/>
      <c r="BW76" s="1157"/>
      <c r="BX76" s="1157"/>
      <c r="BY76" s="1157"/>
      <c r="BZ76" s="1157"/>
      <c r="CA76" s="1157"/>
      <c r="CB76" s="1157"/>
      <c r="CC76" s="1157"/>
      <c r="CD76" s="1157"/>
      <c r="CE76" s="1157"/>
      <c r="CF76" s="1157"/>
      <c r="CG76" s="1157"/>
      <c r="CH76" s="1157"/>
      <c r="CI76" s="1157"/>
      <c r="CJ76" s="1157"/>
      <c r="CK76" s="1157"/>
      <c r="CL76" s="1157"/>
      <c r="CM76" s="1157"/>
      <c r="CN76" s="1157"/>
      <c r="CO76" s="1157"/>
      <c r="CP76" s="1157"/>
      <c r="CQ76" s="1157"/>
      <c r="CR76" s="1157"/>
      <c r="CS76" s="1157"/>
      <c r="CT76" s="1157"/>
      <c r="CU76" s="1157"/>
      <c r="CV76" s="1157"/>
      <c r="CW76" s="1157"/>
      <c r="CX76" s="1157"/>
      <c r="CY76" s="1157"/>
      <c r="CZ76" s="1157"/>
      <c r="DA76" s="1157"/>
      <c r="DB76" s="1157"/>
      <c r="DC76" s="1157"/>
      <c r="DD76" s="1157"/>
      <c r="DE76" s="1157"/>
      <c r="DF76" s="1157"/>
      <c r="DG76" s="1157"/>
      <c r="DH76" s="1157"/>
      <c r="DI76" s="1157"/>
      <c r="DJ76" s="1157"/>
      <c r="DK76" s="1157"/>
      <c r="DL76" s="1157"/>
      <c r="DM76" s="1157"/>
      <c r="DN76" s="1157"/>
      <c r="DO76" s="1157"/>
      <c r="DP76" s="1157"/>
      <c r="DQ76" s="1157"/>
      <c r="DR76" s="1157"/>
      <c r="DS76" s="1157"/>
      <c r="DT76" s="1157"/>
      <c r="DU76" s="1157"/>
      <c r="DV76" s="1157"/>
      <c r="DW76" s="1157"/>
      <c r="DX76" s="1157"/>
      <c r="DY76" s="1157"/>
      <c r="DZ76" s="1158"/>
    </row>
    <row r="77" spans="2:130" s="1190" customFormat="1" ht="66" customHeight="1">
      <c r="B77" s="1228"/>
      <c r="C77" s="1229"/>
      <c r="D77" s="1229"/>
      <c r="E77" s="1229"/>
      <c r="F77" s="1229"/>
      <c r="G77" s="1229"/>
      <c r="H77" s="1229"/>
      <c r="I77" s="1229"/>
      <c r="J77" s="1229"/>
      <c r="K77" s="1229"/>
      <c r="L77" s="1229"/>
      <c r="M77" s="1229"/>
      <c r="N77" s="1229"/>
      <c r="O77" s="1229"/>
      <c r="P77" s="1229"/>
      <c r="Q77" s="1229"/>
      <c r="R77" s="1229"/>
      <c r="S77" s="1229"/>
      <c r="T77" s="1229"/>
      <c r="U77" s="1229"/>
      <c r="V77" s="1229"/>
      <c r="W77" s="1229"/>
      <c r="X77" s="1229"/>
      <c r="Y77" s="1229"/>
      <c r="Z77" s="1229"/>
      <c r="AA77" s="1229"/>
      <c r="AB77" s="1229"/>
      <c r="AC77" s="1229"/>
      <c r="AD77" s="1229"/>
      <c r="AE77" s="1229"/>
      <c r="AF77" s="1229"/>
      <c r="AG77" s="1229"/>
      <c r="AH77" s="1229"/>
      <c r="AI77" s="1229"/>
      <c r="AJ77" s="1229"/>
      <c r="AK77" s="1229"/>
      <c r="AL77" s="1229"/>
      <c r="AM77" s="1229"/>
      <c r="AN77" s="1229"/>
      <c r="AO77" s="1229"/>
      <c r="AP77" s="1229"/>
      <c r="AQ77" s="1229"/>
      <c r="AR77" s="1229"/>
      <c r="AS77" s="1229"/>
      <c r="AT77" s="1229"/>
      <c r="AU77" s="1229"/>
      <c r="AV77" s="1229"/>
      <c r="AW77" s="1229"/>
      <c r="AX77" s="1229"/>
      <c r="AY77" s="1229"/>
      <c r="AZ77" s="1229"/>
      <c r="BA77" s="1229"/>
      <c r="BB77" s="1229"/>
      <c r="BC77" s="1229"/>
      <c r="BD77" s="1229"/>
      <c r="BE77" s="1229"/>
      <c r="BF77" s="1229"/>
      <c r="BG77" s="1229"/>
      <c r="BH77" s="1229"/>
      <c r="BI77" s="1229"/>
      <c r="BJ77" s="1229"/>
      <c r="BK77" s="1229"/>
      <c r="BL77" s="1229"/>
      <c r="BM77" s="1229"/>
      <c r="BN77" s="1229"/>
      <c r="BO77" s="1229"/>
      <c r="BP77" s="1229"/>
      <c r="BQ77" s="1229"/>
      <c r="BR77" s="1229"/>
      <c r="BS77" s="1229"/>
      <c r="BT77" s="1229"/>
      <c r="BU77" s="1229"/>
      <c r="BV77" s="1229"/>
      <c r="BW77" s="1229"/>
      <c r="BX77" s="1229"/>
      <c r="BY77" s="1229"/>
      <c r="BZ77" s="1229"/>
      <c r="CA77" s="1229"/>
      <c r="CB77" s="1229"/>
      <c r="CC77" s="1229"/>
      <c r="CD77" s="1229"/>
      <c r="CE77" s="1229"/>
      <c r="CF77" s="1229"/>
      <c r="CG77" s="1229"/>
      <c r="CH77" s="1229"/>
      <c r="CI77" s="1229"/>
      <c r="CJ77" s="1229"/>
      <c r="CK77" s="1229"/>
      <c r="CL77" s="1229"/>
      <c r="CM77" s="1229"/>
      <c r="CN77" s="1229"/>
      <c r="CO77" s="1229"/>
      <c r="CP77" s="1229"/>
      <c r="CQ77" s="1229"/>
      <c r="CR77" s="1229"/>
      <c r="CS77" s="1229"/>
      <c r="CT77" s="1229"/>
      <c r="CU77" s="1229"/>
      <c r="CV77" s="1229"/>
      <c r="CW77" s="1229"/>
      <c r="CX77" s="1229"/>
      <c r="CY77" s="1229"/>
      <c r="CZ77" s="1229"/>
      <c r="DA77" s="1229"/>
      <c r="DB77" s="1229"/>
      <c r="DC77" s="1229"/>
      <c r="DD77" s="1229"/>
      <c r="DE77" s="1229"/>
      <c r="DF77" s="1229"/>
      <c r="DG77" s="1229"/>
      <c r="DH77" s="1229"/>
      <c r="DI77" s="1229"/>
      <c r="DJ77" s="1229"/>
      <c r="DK77" s="1229"/>
      <c r="DL77" s="1229"/>
      <c r="DM77" s="1229"/>
      <c r="DN77" s="1229"/>
      <c r="DO77" s="1229"/>
      <c r="DP77" s="1229"/>
      <c r="DQ77" s="1229"/>
      <c r="DR77" s="1229"/>
      <c r="DS77" s="1229"/>
      <c r="DT77" s="1229"/>
      <c r="DU77" s="1229"/>
      <c r="DV77" s="1229"/>
      <c r="DW77" s="1229"/>
      <c r="DX77" s="1229"/>
      <c r="DY77" s="1229"/>
      <c r="DZ77" s="1230"/>
    </row>
    <row r="78" spans="2:130" ht="17.25" hidden="1" customHeight="1">
      <c r="B78" s="1045"/>
      <c r="C78" s="1033"/>
      <c r="D78" s="1033"/>
      <c r="E78" s="1033"/>
      <c r="F78" s="1033"/>
      <c r="G78" s="1033"/>
      <c r="H78" s="1033"/>
      <c r="I78" s="1033"/>
      <c r="J78" s="1033"/>
      <c r="K78" s="1033"/>
      <c r="L78" s="1033"/>
      <c r="M78" s="1033"/>
      <c r="N78" s="1033"/>
      <c r="O78" s="1033"/>
      <c r="P78" s="1033"/>
      <c r="Q78" s="1033"/>
      <c r="R78" s="1033"/>
      <c r="S78" s="1033"/>
      <c r="T78" s="1033"/>
      <c r="U78" s="1033"/>
      <c r="V78" s="1033"/>
      <c r="W78" s="1033"/>
      <c r="X78" s="1033"/>
      <c r="Y78" s="1033"/>
      <c r="Z78" s="1033"/>
      <c r="AA78" s="1033"/>
      <c r="AB78" s="1033"/>
      <c r="AC78" s="1033"/>
      <c r="AD78" s="1033"/>
      <c r="AE78" s="1033"/>
      <c r="AF78" s="1033"/>
      <c r="AG78" s="1033"/>
      <c r="AH78" s="1033"/>
      <c r="AI78" s="1033"/>
      <c r="AJ78" s="1033"/>
      <c r="AK78" s="1033"/>
      <c r="AL78" s="1033"/>
      <c r="AM78" s="1033"/>
      <c r="AN78" s="1033"/>
      <c r="AO78" s="1033"/>
      <c r="AP78" s="1033"/>
      <c r="AQ78" s="1033"/>
      <c r="AR78" s="1033"/>
      <c r="AS78" s="1033"/>
      <c r="AT78" s="1033"/>
      <c r="AU78" s="1033"/>
      <c r="AV78" s="1033"/>
      <c r="AW78" s="1033"/>
      <c r="AX78" s="1033"/>
      <c r="AY78" s="1033"/>
      <c r="AZ78" s="1033"/>
      <c r="BA78" s="1033"/>
      <c r="BB78" s="1033"/>
      <c r="BC78" s="1033"/>
      <c r="BD78" s="1033"/>
      <c r="BE78" s="1033"/>
      <c r="BF78" s="1033"/>
      <c r="BG78" s="1033"/>
      <c r="BH78" s="1033"/>
      <c r="BI78" s="1033"/>
      <c r="BJ78" s="1033"/>
      <c r="BK78" s="1033"/>
      <c r="BL78" s="1033"/>
      <c r="BM78" s="1033"/>
      <c r="BN78" s="1033"/>
      <c r="BO78" s="1033"/>
      <c r="BP78" s="1033"/>
      <c r="BQ78" s="1033"/>
      <c r="BR78" s="1033"/>
      <c r="BS78" s="1033"/>
      <c r="BT78" s="1033"/>
      <c r="BU78" s="1033"/>
      <c r="BV78" s="1033"/>
      <c r="BW78" s="1033"/>
      <c r="BX78" s="1033"/>
      <c r="BY78" s="1033"/>
      <c r="BZ78" s="1033"/>
      <c r="CA78" s="1033"/>
      <c r="CB78" s="1033"/>
      <c r="CC78" s="1033"/>
      <c r="CD78" s="1033"/>
      <c r="CE78" s="1033"/>
      <c r="CF78" s="1033"/>
      <c r="CG78" s="1033"/>
      <c r="CH78" s="1033"/>
      <c r="CI78" s="1033"/>
      <c r="CJ78" s="1033"/>
      <c r="CK78" s="1033"/>
      <c r="CL78" s="1033"/>
      <c r="CM78" s="1033"/>
      <c r="CN78" s="1033"/>
      <c r="CO78" s="1033"/>
      <c r="CP78" s="1033"/>
      <c r="CQ78" s="1033"/>
      <c r="CR78" s="1033"/>
      <c r="CS78" s="1033"/>
      <c r="CT78" s="1033"/>
      <c r="CU78" s="1033"/>
      <c r="CV78" s="1033"/>
      <c r="CW78" s="1033"/>
      <c r="CX78" s="1033"/>
      <c r="CY78" s="1033"/>
      <c r="CZ78" s="1033"/>
      <c r="DA78" s="1033"/>
      <c r="DB78" s="1033"/>
      <c r="DC78" s="1033"/>
      <c r="DD78" s="1033"/>
      <c r="DE78" s="1033"/>
      <c r="DF78" s="1033"/>
      <c r="DG78" s="1033"/>
      <c r="DH78" s="1033"/>
      <c r="DI78" s="1033"/>
      <c r="DJ78" s="1033"/>
      <c r="DK78" s="1033"/>
      <c r="DL78" s="1033"/>
      <c r="DM78" s="1033"/>
      <c r="DN78" s="1033"/>
      <c r="DO78" s="1033"/>
      <c r="DP78" s="1033"/>
      <c r="DQ78" s="1033"/>
      <c r="DR78" s="1033"/>
      <c r="DS78" s="1033"/>
      <c r="DT78" s="1033"/>
      <c r="DU78" s="1033"/>
      <c r="DV78" s="1033"/>
      <c r="DW78" s="1033"/>
      <c r="DX78" s="1033"/>
      <c r="DY78" s="1033"/>
      <c r="DZ78" s="1046"/>
    </row>
    <row r="79" spans="2:130" ht="17.25" hidden="1" customHeight="1">
      <c r="B79" s="1047"/>
      <c r="C79" s="1048"/>
      <c r="D79" s="1048"/>
      <c r="E79" s="1048"/>
      <c r="F79" s="1048"/>
      <c r="G79" s="1048"/>
      <c r="H79" s="1048"/>
      <c r="I79" s="1048"/>
      <c r="J79" s="1048"/>
      <c r="K79" s="1048"/>
      <c r="L79" s="1048"/>
      <c r="M79" s="1048"/>
      <c r="N79" s="1048"/>
      <c r="O79" s="1048"/>
      <c r="P79" s="1048"/>
      <c r="Q79" s="1048"/>
      <c r="R79" s="1048"/>
      <c r="S79" s="1048"/>
      <c r="T79" s="1048"/>
      <c r="U79" s="1048"/>
      <c r="V79" s="1048"/>
      <c r="W79" s="1048"/>
      <c r="X79" s="1048"/>
      <c r="Y79" s="1048"/>
      <c r="Z79" s="1048"/>
      <c r="AA79" s="1048"/>
      <c r="AB79" s="1048"/>
      <c r="AC79" s="1048"/>
      <c r="AD79" s="1048"/>
      <c r="AE79" s="1048"/>
      <c r="AF79" s="1048"/>
      <c r="AG79" s="1048"/>
      <c r="AH79" s="1048"/>
      <c r="AI79" s="1048"/>
      <c r="AJ79" s="1048"/>
      <c r="AK79" s="1048"/>
      <c r="AL79" s="1048"/>
      <c r="AM79" s="1048"/>
      <c r="AN79" s="1048"/>
      <c r="AO79" s="1048"/>
      <c r="AP79" s="1048"/>
      <c r="AQ79" s="1048"/>
      <c r="AR79" s="1048"/>
      <c r="AS79" s="1048"/>
      <c r="AT79" s="1048"/>
      <c r="AU79" s="1048"/>
      <c r="AV79" s="1048"/>
      <c r="AW79" s="1048"/>
      <c r="AX79" s="1048"/>
      <c r="AY79" s="1048"/>
      <c r="AZ79" s="1048"/>
      <c r="BA79" s="1048"/>
      <c r="BB79" s="1048"/>
      <c r="BC79" s="1048"/>
      <c r="BD79" s="1048"/>
      <c r="BE79" s="1048"/>
      <c r="BF79" s="1048"/>
      <c r="BG79" s="1048"/>
      <c r="BH79" s="1048"/>
      <c r="BI79" s="1048"/>
      <c r="BJ79" s="1048"/>
      <c r="BK79" s="1048"/>
      <c r="BL79" s="1048"/>
      <c r="BM79" s="1048"/>
      <c r="BN79" s="1048"/>
      <c r="BO79" s="1048"/>
      <c r="BP79" s="1048"/>
      <c r="BQ79" s="1048"/>
      <c r="BR79" s="1048"/>
      <c r="BS79" s="1048"/>
      <c r="BT79" s="1048"/>
      <c r="BU79" s="1048"/>
      <c r="BV79" s="1048"/>
      <c r="BW79" s="1048"/>
      <c r="BX79" s="1048"/>
      <c r="BY79" s="1048"/>
      <c r="BZ79" s="1048"/>
      <c r="CA79" s="1048"/>
      <c r="CB79" s="1048"/>
      <c r="CC79" s="1048"/>
      <c r="CD79" s="1048"/>
      <c r="CE79" s="1048"/>
      <c r="CF79" s="1048"/>
      <c r="CG79" s="1048"/>
      <c r="CH79" s="1048"/>
      <c r="CI79" s="1048"/>
      <c r="CJ79" s="1048"/>
      <c r="CK79" s="1048"/>
      <c r="CL79" s="1048"/>
      <c r="CM79" s="1048"/>
      <c r="CN79" s="1048"/>
      <c r="CO79" s="1048"/>
      <c r="CP79" s="1048"/>
      <c r="CQ79" s="1048"/>
      <c r="CR79" s="1048"/>
      <c r="CS79" s="1048"/>
      <c r="CT79" s="1048"/>
      <c r="CU79" s="1048"/>
      <c r="CV79" s="1048"/>
      <c r="CW79" s="1048"/>
      <c r="CX79" s="1048"/>
      <c r="CY79" s="1048"/>
      <c r="CZ79" s="1048"/>
      <c r="DA79" s="1048"/>
      <c r="DB79" s="1048"/>
      <c r="DC79" s="1048"/>
      <c r="DD79" s="1048"/>
      <c r="DE79" s="1048"/>
      <c r="DF79" s="1048"/>
      <c r="DG79" s="1048"/>
      <c r="DH79" s="1048"/>
      <c r="DI79" s="1048"/>
      <c r="DJ79" s="1048"/>
      <c r="DK79" s="1048"/>
      <c r="DL79" s="1048"/>
      <c r="DM79" s="1048"/>
      <c r="DN79" s="1048"/>
      <c r="DO79" s="1048"/>
      <c r="DP79" s="1048"/>
      <c r="DQ79" s="1048"/>
      <c r="DR79" s="1048"/>
      <c r="DS79" s="1048"/>
      <c r="DT79" s="1048"/>
      <c r="DU79" s="1048"/>
      <c r="DV79" s="1048"/>
      <c r="DW79" s="1048"/>
      <c r="DX79" s="1048"/>
      <c r="DY79" s="1033"/>
      <c r="DZ79" s="1046"/>
    </row>
    <row r="80" spans="2:130" ht="29.25" customHeight="1"/>
  </sheetData>
  <mergeCells count="139">
    <mergeCell ref="C8:AA8"/>
    <mergeCell ref="AB8:DY8"/>
    <mergeCell ref="DD2:DX2"/>
    <mergeCell ref="DQ38:DX38"/>
    <mergeCell ref="C38:R38"/>
    <mergeCell ref="T38:AF38"/>
    <mergeCell ref="BD29:BX29"/>
    <mergeCell ref="CD29:CM29"/>
    <mergeCell ref="CN29:CT29"/>
    <mergeCell ref="BY38:CR38"/>
    <mergeCell ref="CS38:CZ38"/>
    <mergeCell ref="DA38:DP38"/>
    <mergeCell ref="AG38:BA38"/>
    <mergeCell ref="BB38:BO38"/>
    <mergeCell ref="BP38:BX38"/>
    <mergeCell ref="CX54:DL54"/>
    <mergeCell ref="C35:S36"/>
    <mergeCell ref="DS17:DX17"/>
    <mergeCell ref="K19:AH19"/>
    <mergeCell ref="AK19:AS19"/>
    <mergeCell ref="BD19:BX19"/>
    <mergeCell ref="CD19:CM19"/>
    <mergeCell ref="CV19:DQ19"/>
    <mergeCell ref="DS19:DX19"/>
    <mergeCell ref="CV29:DP29"/>
    <mergeCell ref="DR29:DX29"/>
    <mergeCell ref="BD31:BX31"/>
    <mergeCell ref="CD31:CM31"/>
    <mergeCell ref="BD25:BX25"/>
    <mergeCell ref="CD25:CM25"/>
    <mergeCell ref="CV25:DQ25"/>
    <mergeCell ref="DS25:DX25"/>
    <mergeCell ref="BD27:BX27"/>
    <mergeCell ref="CD27:CM27"/>
    <mergeCell ref="CN27:CT27"/>
    <mergeCell ref="CS39:CZ39"/>
    <mergeCell ref="DA39:DP39"/>
    <mergeCell ref="DQ39:DX39"/>
    <mergeCell ref="C39:R39"/>
    <mergeCell ref="T39:AF39"/>
    <mergeCell ref="AG39:BA39"/>
    <mergeCell ref="BB39:BO39"/>
    <mergeCell ref="BP39:BX39"/>
    <mergeCell ref="BY39:CR39"/>
    <mergeCell ref="BI1:BW1"/>
    <mergeCell ref="C4:DY4"/>
    <mergeCell ref="K23:AH23"/>
    <mergeCell ref="AK23:AS23"/>
    <mergeCell ref="BD23:BX23"/>
    <mergeCell ref="CD23:CM23"/>
    <mergeCell ref="CV23:DQ23"/>
    <mergeCell ref="DS23:DX23"/>
    <mergeCell ref="K21:AH21"/>
    <mergeCell ref="AK21:AS21"/>
    <mergeCell ref="BD21:BX21"/>
    <mergeCell ref="CD21:CM21"/>
    <mergeCell ref="CV21:DQ21"/>
    <mergeCell ref="DS21:DX21"/>
    <mergeCell ref="CV27:DQ27"/>
    <mergeCell ref="DS27:DX27"/>
    <mergeCell ref="C37:AF37"/>
    <mergeCell ref="C6:AP6"/>
    <mergeCell ref="AQ6:DY6"/>
    <mergeCell ref="CS40:CZ40"/>
    <mergeCell ref="DA40:DP40"/>
    <mergeCell ref="DQ40:DX40"/>
    <mergeCell ref="C41:R41"/>
    <mergeCell ref="T41:AF41"/>
    <mergeCell ref="AG41:BA41"/>
    <mergeCell ref="BB41:BO41"/>
    <mergeCell ref="BP41:BX41"/>
    <mergeCell ref="BY41:CR41"/>
    <mergeCell ref="CS41:CZ41"/>
    <mergeCell ref="DA41:DP41"/>
    <mergeCell ref="DQ41:DX41"/>
    <mergeCell ref="C40:R40"/>
    <mergeCell ref="T40:AF40"/>
    <mergeCell ref="AG40:BA40"/>
    <mergeCell ref="BB40:BO40"/>
    <mergeCell ref="BP40:BX40"/>
    <mergeCell ref="BY40:CR40"/>
    <mergeCell ref="C42:R42"/>
    <mergeCell ref="T42:AF42"/>
    <mergeCell ref="AG42:BA42"/>
    <mergeCell ref="BB42:BO42"/>
    <mergeCell ref="BP42:BX42"/>
    <mergeCell ref="BY42:CR42"/>
    <mergeCell ref="CS42:CZ42"/>
    <mergeCell ref="DA42:DP42"/>
    <mergeCell ref="DQ42:DX42"/>
    <mergeCell ref="CS43:CZ43"/>
    <mergeCell ref="DA43:DP43"/>
    <mergeCell ref="DQ43:DX43"/>
    <mergeCell ref="C44:R44"/>
    <mergeCell ref="T44:AF44"/>
    <mergeCell ref="AG44:BA44"/>
    <mergeCell ref="BB44:BO44"/>
    <mergeCell ref="BP44:BX44"/>
    <mergeCell ref="BY44:CR44"/>
    <mergeCell ref="CS44:CZ44"/>
    <mergeCell ref="C43:R43"/>
    <mergeCell ref="T43:AF43"/>
    <mergeCell ref="AG43:BA43"/>
    <mergeCell ref="BB43:BO43"/>
    <mergeCell ref="BP43:BX43"/>
    <mergeCell ref="BY43:CR43"/>
    <mergeCell ref="DA44:DP44"/>
    <mergeCell ref="DQ44:DX44"/>
    <mergeCell ref="C45:R45"/>
    <mergeCell ref="T45:AF45"/>
    <mergeCell ref="AG45:BA45"/>
    <mergeCell ref="BB45:BO45"/>
    <mergeCell ref="BP45:BX45"/>
    <mergeCell ref="BY45:CR45"/>
    <mergeCell ref="CS45:CZ45"/>
    <mergeCell ref="DA45:DP45"/>
    <mergeCell ref="DQ45:DX45"/>
    <mergeCell ref="C46:R46"/>
    <mergeCell ref="T46:AF46"/>
    <mergeCell ref="AG46:BA46"/>
    <mergeCell ref="BB46:BO46"/>
    <mergeCell ref="BP46:BX46"/>
    <mergeCell ref="BY46:CR46"/>
    <mergeCell ref="CS46:CZ46"/>
    <mergeCell ref="DA46:DP46"/>
    <mergeCell ref="DQ46:DX46"/>
    <mergeCell ref="AC56:AJ56"/>
    <mergeCell ref="AZ56:BK56"/>
    <mergeCell ref="BY56:CP56"/>
    <mergeCell ref="AC58:AJ58"/>
    <mergeCell ref="AC60:AJ60"/>
    <mergeCell ref="AC62:AJ62"/>
    <mergeCell ref="BY50:CP50"/>
    <mergeCell ref="AC52:AJ52"/>
    <mergeCell ref="AZ52:BK52"/>
    <mergeCell ref="BY52:CP52"/>
    <mergeCell ref="AC54:AJ54"/>
    <mergeCell ref="AZ54:BK54"/>
    <mergeCell ref="BY54:CP54"/>
  </mergeCells>
  <printOptions horizontalCentered="1"/>
  <pageMargins left="0.51181102362204722" right="0.51181102362204722" top="0.98425196850393704" bottom="0.59055118110236227" header="0" footer="0"/>
  <pageSetup paperSize="9" scale="52" fitToHeight="5" orientation="portrait" r:id="rId1"/>
  <headerFooter scaleWithDoc="0">
    <oddHeader xml:space="preserve">&amp;L&amp;G&amp;R&amp;"Century Gothic,Negrita"&amp;8 ISSFAI
</oddHeader>
  </headerFooter>
  <drawing r:id="rId2"/>
  <legacyDrawing r:id="rId3"/>
  <legacyDrawingHF r:id="rId4"/>
  <mc:AlternateContent xmlns:mc="http://schemas.openxmlformats.org/markup-compatibility/2006">
    <mc:Choice Requires="x14">
      <controls>
        <mc:AlternateContent xmlns:mc="http://schemas.openxmlformats.org/markup-compatibility/2006">
          <mc:Choice Requires="x14">
            <control shapeId="34817" r:id="rId5" name="Check Box 1">
              <controlPr defaultSize="0" autoFill="0" autoLine="0" autoPict="0">
                <anchor moveWithCells="1">
                  <from>
                    <xdr:col>68</xdr:col>
                    <xdr:colOff>19050</xdr:colOff>
                    <xdr:row>59</xdr:row>
                    <xdr:rowOff>19050</xdr:rowOff>
                  </from>
                  <to>
                    <xdr:col>70</xdr:col>
                    <xdr:colOff>0</xdr:colOff>
                    <xdr:row>60</xdr:row>
                    <xdr:rowOff>47625</xdr:rowOff>
                  </to>
                </anchor>
              </controlPr>
            </control>
          </mc:Choice>
        </mc:AlternateContent>
        <mc:AlternateContent xmlns:mc="http://schemas.openxmlformats.org/markup-compatibility/2006">
          <mc:Choice Requires="x14">
            <control shapeId="34818" r:id="rId6" name="Check Box 2">
              <controlPr defaultSize="0" autoFill="0" autoLine="0" autoPict="0">
                <anchor moveWithCells="1">
                  <from>
                    <xdr:col>74</xdr:col>
                    <xdr:colOff>28575</xdr:colOff>
                    <xdr:row>59</xdr:row>
                    <xdr:rowOff>19050</xdr:rowOff>
                  </from>
                  <to>
                    <xdr:col>77</xdr:col>
                    <xdr:colOff>38100</xdr:colOff>
                    <xdr:row>60</xdr:row>
                    <xdr:rowOff>47625</xdr:rowOff>
                  </to>
                </anchor>
              </controlPr>
            </control>
          </mc:Choice>
        </mc:AlternateContent>
        <mc:AlternateContent xmlns:mc="http://schemas.openxmlformats.org/markup-compatibility/2006">
          <mc:Choice Requires="x14">
            <control shapeId="34819" r:id="rId7" name="Check Box 3">
              <controlPr defaultSize="0" autoFill="0" autoLine="0" autoPict="0">
                <anchor moveWithCells="1">
                  <from>
                    <xdr:col>46</xdr:col>
                    <xdr:colOff>0</xdr:colOff>
                    <xdr:row>59</xdr:row>
                    <xdr:rowOff>19050</xdr:rowOff>
                  </from>
                  <to>
                    <xdr:col>48</xdr:col>
                    <xdr:colOff>47625</xdr:colOff>
                    <xdr:row>60</xdr:row>
                    <xdr:rowOff>47625</xdr:rowOff>
                  </to>
                </anchor>
              </controlPr>
            </control>
          </mc:Choice>
        </mc:AlternateContent>
        <mc:AlternateContent xmlns:mc="http://schemas.openxmlformats.org/markup-compatibility/2006">
          <mc:Choice Requires="x14">
            <control shapeId="34820" r:id="rId8" name="Check Box 4">
              <controlPr defaultSize="0" autoFill="0" autoLine="0" autoPict="0">
                <anchor moveWithCells="1">
                  <from>
                    <xdr:col>85</xdr:col>
                    <xdr:colOff>0</xdr:colOff>
                    <xdr:row>59</xdr:row>
                    <xdr:rowOff>19050</xdr:rowOff>
                  </from>
                  <to>
                    <xdr:col>88</xdr:col>
                    <xdr:colOff>9525</xdr:colOff>
                    <xdr:row>60</xdr:row>
                    <xdr:rowOff>47625</xdr:rowOff>
                  </to>
                </anchor>
              </controlPr>
            </control>
          </mc:Choice>
        </mc:AlternateContent>
        <mc:AlternateContent xmlns:mc="http://schemas.openxmlformats.org/markup-compatibility/2006">
          <mc:Choice Requires="x14">
            <control shapeId="34821" r:id="rId9" name="Check Box 5">
              <controlPr defaultSize="0" autoFill="0" autoLine="0" autoPict="0">
                <anchor moveWithCells="1">
                  <from>
                    <xdr:col>52</xdr:col>
                    <xdr:colOff>85725</xdr:colOff>
                    <xdr:row>59</xdr:row>
                    <xdr:rowOff>19050</xdr:rowOff>
                  </from>
                  <to>
                    <xdr:col>54</xdr:col>
                    <xdr:colOff>47625</xdr:colOff>
                    <xdr:row>60</xdr:row>
                    <xdr:rowOff>47625</xdr:rowOff>
                  </to>
                </anchor>
              </controlPr>
            </control>
          </mc:Choice>
        </mc:AlternateContent>
        <mc:AlternateContent xmlns:mc="http://schemas.openxmlformats.org/markup-compatibility/2006">
          <mc:Choice Requires="x14">
            <control shapeId="34826" r:id="rId10" name="Check Box 10">
              <controlPr defaultSize="0" autoFill="0" autoLine="0" autoPict="0">
                <anchor moveWithCells="1">
                  <from>
                    <xdr:col>63</xdr:col>
                    <xdr:colOff>0</xdr:colOff>
                    <xdr:row>59</xdr:row>
                    <xdr:rowOff>19050</xdr:rowOff>
                  </from>
                  <to>
                    <xdr:col>64</xdr:col>
                    <xdr:colOff>123825</xdr:colOff>
                    <xdr:row>60</xdr:row>
                    <xdr:rowOff>47625</xdr:rowOff>
                  </to>
                </anchor>
              </controlPr>
            </control>
          </mc:Choice>
        </mc:AlternateContent>
        <mc:AlternateContent xmlns:mc="http://schemas.openxmlformats.org/markup-compatibility/2006">
          <mc:Choice Requires="x14">
            <control shapeId="34828" r:id="rId11" name="Check Box 12">
              <controlPr defaultSize="0" autoFill="0" autoLine="0" autoPict="0">
                <anchor moveWithCells="1">
                  <from>
                    <xdr:col>56</xdr:col>
                    <xdr:colOff>28575</xdr:colOff>
                    <xdr:row>59</xdr:row>
                    <xdr:rowOff>19050</xdr:rowOff>
                  </from>
                  <to>
                    <xdr:col>58</xdr:col>
                    <xdr:colOff>47625</xdr:colOff>
                    <xdr:row>60</xdr:row>
                    <xdr:rowOff>47625</xdr:rowOff>
                  </to>
                </anchor>
              </controlPr>
            </control>
          </mc:Choice>
        </mc:AlternateContent>
        <mc:AlternateContent xmlns:mc="http://schemas.openxmlformats.org/markup-compatibility/2006">
          <mc:Choice Requires="x14">
            <control shapeId="34829" r:id="rId12" name="Check Box 13">
              <controlPr defaultSize="0" autoFill="0" autoLine="0" autoPict="0">
                <anchor moveWithCells="1">
                  <from>
                    <xdr:col>38</xdr:col>
                    <xdr:colOff>28575</xdr:colOff>
                    <xdr:row>59</xdr:row>
                    <xdr:rowOff>19050</xdr:rowOff>
                  </from>
                  <to>
                    <xdr:col>41</xdr:col>
                    <xdr:colOff>38100</xdr:colOff>
                    <xdr:row>60</xdr:row>
                    <xdr:rowOff>47625</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1">
        <x14:dataValidation type="list" allowBlank="1" showInputMessage="1" showErrorMessage="1" xr:uid="{00000000-0002-0000-0700-000000000000}">
          <x14:formula1>
            <xm:f>'TABLAS DATOS'!$D$26:$D$29</xm:f>
          </x14:formula1>
          <xm:sqref>AK19:AS19 AK21:AS21 AK23:AS23 CD19:CM19 CD21:CM21 CD23:CM23 CD25:CM25 CD27:CM27 CD29:CM29 CD31:CM31 DS19:DX19 DS21:DX21 DS23:DX23</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W63"/>
  <sheetViews>
    <sheetView view="pageBreakPreview" zoomScale="80" zoomScaleNormal="100" zoomScaleSheetLayoutView="80" workbookViewId="0">
      <selection activeCell="Z49" sqref="Z49:AL49"/>
    </sheetView>
  </sheetViews>
  <sheetFormatPr baseColWidth="10" defaultColWidth="8.42578125" defaultRowHeight="15"/>
  <cols>
    <col min="1" max="1" width="2.140625" style="1190" customWidth="1"/>
    <col min="2" max="2" width="3.28515625" style="1190" customWidth="1"/>
    <col min="3" max="3" width="6.5703125" style="1190" customWidth="1"/>
    <col min="4" max="4" width="1.7109375" style="1190" customWidth="1"/>
    <col min="5" max="8" width="1" style="1190" customWidth="1"/>
    <col min="9" max="9" width="2" style="1190" customWidth="1"/>
    <col min="10" max="10" width="0.85546875" style="1190" customWidth="1"/>
    <col min="11" max="11" width="1" style="1190" customWidth="1"/>
    <col min="12" max="12" width="1.7109375" style="1190" customWidth="1"/>
    <col min="13" max="13" width="3.85546875" style="1190" customWidth="1"/>
    <col min="14" max="14" width="2.7109375" style="1190" customWidth="1"/>
    <col min="15" max="23" width="1" style="1190" customWidth="1"/>
    <col min="24" max="24" width="2.5703125" style="1190" customWidth="1"/>
    <col min="25" max="31" width="1" style="1190" customWidth="1"/>
    <col min="32" max="32" width="3" style="1190" customWidth="1"/>
    <col min="33" max="37" width="1" style="1190" customWidth="1"/>
    <col min="38" max="38" width="2.140625" style="1190" customWidth="1"/>
    <col min="39" max="46" width="1" style="1190" customWidth="1"/>
    <col min="47" max="47" width="1.42578125" style="1190" customWidth="1"/>
    <col min="48" max="52" width="1" style="1190" customWidth="1"/>
    <col min="53" max="53" width="1.42578125" style="1190" customWidth="1"/>
    <col min="54" max="54" width="1.7109375" style="1190" customWidth="1"/>
    <col min="55" max="55" width="7.42578125" style="1190" customWidth="1"/>
    <col min="56" max="56" width="4.85546875" style="1190" customWidth="1"/>
    <col min="57" max="61" width="1.42578125" style="1190" customWidth="1"/>
    <col min="62" max="62" width="6.5703125" style="1190" customWidth="1"/>
    <col min="63" max="64" width="1.42578125" style="1190" customWidth="1"/>
    <col min="65" max="65" width="2.85546875" style="1190" customWidth="1"/>
    <col min="66" max="67" width="1.42578125" style="1190" customWidth="1"/>
    <col min="68" max="69" width="1" style="1190" customWidth="1"/>
    <col min="70" max="70" width="2.28515625" style="1190" customWidth="1"/>
    <col min="71" max="78" width="1" style="1190" customWidth="1"/>
    <col min="79" max="79" width="2" style="1190" customWidth="1"/>
    <col min="80" max="82" width="1" style="1190" customWidth="1"/>
    <col min="83" max="83" width="4.5703125" style="1190" customWidth="1"/>
    <col min="84" max="92" width="1" style="1190" customWidth="1"/>
    <col min="93" max="93" width="2.28515625" style="1190" customWidth="1"/>
    <col min="94" max="98" width="1" style="1190" customWidth="1"/>
    <col min="99" max="99" width="3.42578125" style="1190" customWidth="1"/>
    <col min="100" max="101" width="1" style="1190" customWidth="1"/>
    <col min="102" max="102" width="2.7109375" style="1190" customWidth="1"/>
    <col min="103" max="105" width="1" style="1190" customWidth="1"/>
    <col min="106" max="106" width="1.140625" style="1190" customWidth="1"/>
    <col min="107" max="107" width="8.28515625" style="1190" customWidth="1"/>
    <col min="108" max="116" width="1" style="1190" customWidth="1"/>
    <col min="117" max="117" width="3.7109375" style="1190" customWidth="1"/>
    <col min="118" max="118" width="1.42578125" style="1190" customWidth="1"/>
    <col min="119" max="119" width="1" style="1190" customWidth="1"/>
    <col min="120" max="120" width="3.140625" style="1190" customWidth="1"/>
    <col min="121" max="124" width="1" style="1190" customWidth="1"/>
    <col min="125" max="125" width="0.5703125" style="1190" customWidth="1"/>
    <col min="126" max="127" width="1" style="1190" hidden="1" customWidth="1"/>
    <col min="128" max="128" width="1" style="1190" customWidth="1"/>
    <col min="129" max="129" width="1.5703125" style="1190" customWidth="1"/>
    <col min="130" max="130" width="3.42578125" style="1190" customWidth="1"/>
    <col min="131" max="151" width="0.5703125" style="1190" customWidth="1"/>
    <col min="152" max="152" width="10.42578125" style="1190" customWidth="1"/>
    <col min="153" max="16384" width="8.42578125" style="1190"/>
  </cols>
  <sheetData>
    <row r="1" spans="2:131" ht="9" customHeight="1">
      <c r="B1" s="1296"/>
      <c r="C1" s="1297"/>
      <c r="D1" s="1297"/>
      <c r="E1" s="1297"/>
      <c r="F1" s="1297"/>
      <c r="G1" s="1297"/>
      <c r="H1" s="1297"/>
      <c r="I1" s="1297"/>
      <c r="J1" s="1297"/>
      <c r="K1" s="1297"/>
      <c r="L1" s="1297"/>
      <c r="M1" s="1297"/>
      <c r="N1" s="1297"/>
      <c r="O1" s="1297"/>
      <c r="P1" s="1297"/>
      <c r="Q1" s="1297"/>
      <c r="R1" s="1297"/>
      <c r="S1" s="1297"/>
      <c r="T1" s="1297"/>
      <c r="U1" s="1297"/>
      <c r="V1" s="1297"/>
      <c r="W1" s="1297"/>
      <c r="X1" s="1297"/>
      <c r="Y1" s="1297"/>
      <c r="Z1" s="1297"/>
      <c r="AA1" s="1297"/>
      <c r="AB1" s="1297"/>
      <c r="AC1" s="1297"/>
      <c r="AD1" s="1297"/>
      <c r="AE1" s="1297"/>
      <c r="AF1" s="1297"/>
      <c r="AG1" s="1297"/>
      <c r="AH1" s="1297"/>
      <c r="AI1" s="1297"/>
      <c r="AJ1" s="1297"/>
      <c r="AK1" s="1297"/>
      <c r="AL1" s="1297"/>
      <c r="AM1" s="1297"/>
      <c r="AN1" s="1297"/>
      <c r="AO1" s="1297"/>
      <c r="AP1" s="1297"/>
      <c r="AQ1" s="1297"/>
      <c r="AR1" s="1297"/>
      <c r="AS1" s="1297"/>
      <c r="AT1" s="1297"/>
      <c r="AU1" s="1297"/>
      <c r="AV1" s="1297"/>
      <c r="AW1" s="1297"/>
      <c r="AX1" s="1297"/>
      <c r="AY1" s="1297"/>
      <c r="AZ1" s="1297"/>
      <c r="BA1" s="1297"/>
      <c r="BB1" s="1297"/>
      <c r="BC1" s="1297"/>
      <c r="BD1" s="1297"/>
      <c r="BE1" s="1297"/>
      <c r="BF1" s="1297"/>
      <c r="BG1" s="1297"/>
      <c r="BH1" s="1297"/>
      <c r="BI1" s="2568"/>
      <c r="BJ1" s="2568"/>
      <c r="BK1" s="2568"/>
      <c r="BL1" s="2568"/>
      <c r="BM1" s="2568"/>
      <c r="BN1" s="2568"/>
      <c r="BO1" s="2568"/>
      <c r="BP1" s="2568"/>
      <c r="BQ1" s="2568"/>
      <c r="BR1" s="2568"/>
      <c r="BS1" s="2568"/>
      <c r="BT1" s="2568"/>
      <c r="BU1" s="2568"/>
      <c r="BV1" s="2568"/>
      <c r="BW1" s="2568"/>
      <c r="BX1" s="1297"/>
      <c r="BY1" s="1297"/>
      <c r="BZ1" s="1297"/>
      <c r="CA1" s="1297"/>
      <c r="CB1" s="1297"/>
      <c r="CC1" s="1297"/>
      <c r="CD1" s="1297"/>
      <c r="CE1" s="1297"/>
      <c r="CF1" s="1297"/>
      <c r="CG1" s="1297"/>
      <c r="CH1" s="1297"/>
      <c r="CI1" s="1297"/>
      <c r="CJ1" s="1297"/>
      <c r="CK1" s="1297"/>
      <c r="CL1" s="1297"/>
      <c r="CM1" s="1297"/>
      <c r="CN1" s="1297"/>
      <c r="CO1" s="1297"/>
      <c r="CP1" s="1297"/>
      <c r="CQ1" s="1297"/>
      <c r="CR1" s="1297"/>
      <c r="CS1" s="1297"/>
      <c r="CT1" s="1297"/>
      <c r="CU1" s="1297"/>
      <c r="CV1" s="1297"/>
      <c r="CW1" s="1297"/>
      <c r="CX1" s="1297"/>
      <c r="CY1" s="1297"/>
      <c r="CZ1" s="1297"/>
      <c r="DA1" s="1297"/>
      <c r="DB1" s="1297"/>
      <c r="DC1" s="1297"/>
      <c r="DD1" s="1297"/>
      <c r="DE1" s="1297"/>
      <c r="DF1" s="1297"/>
      <c r="DG1" s="1297"/>
      <c r="DH1" s="1297"/>
      <c r="DI1" s="1297"/>
      <c r="DJ1" s="1297"/>
      <c r="DK1" s="1297"/>
      <c r="DL1" s="1297"/>
      <c r="DM1" s="1297"/>
      <c r="DN1" s="1297"/>
      <c r="DO1" s="1297"/>
      <c r="DP1" s="1297"/>
      <c r="DQ1" s="1297"/>
      <c r="DR1" s="1297"/>
      <c r="DS1" s="1297"/>
      <c r="DT1" s="1297"/>
      <c r="DU1" s="1297"/>
      <c r="DV1" s="1297"/>
      <c r="DW1" s="1297"/>
      <c r="DX1" s="1297"/>
      <c r="DY1" s="1297"/>
      <c r="DZ1" s="1298"/>
    </row>
    <row r="2" spans="2:131" ht="27" customHeight="1">
      <c r="B2" s="1156"/>
      <c r="C2" s="1157"/>
      <c r="D2" s="1157"/>
      <c r="E2" s="1157"/>
      <c r="F2" s="1157"/>
      <c r="G2" s="1157"/>
      <c r="H2" s="1157"/>
      <c r="I2" s="1157"/>
      <c r="J2" s="1157"/>
      <c r="K2" s="1157"/>
      <c r="L2" s="1157"/>
      <c r="M2" s="1157"/>
      <c r="N2" s="1157"/>
      <c r="O2" s="1157"/>
      <c r="P2" s="1157"/>
      <c r="Q2" s="1157"/>
      <c r="R2" s="1157"/>
      <c r="S2" s="1157"/>
      <c r="T2" s="1157"/>
      <c r="U2" s="1157"/>
      <c r="V2" s="1157"/>
      <c r="W2" s="1157"/>
      <c r="X2" s="1157"/>
      <c r="Y2" s="1157"/>
      <c r="Z2" s="1157"/>
      <c r="AA2" s="1157"/>
      <c r="AB2" s="1157"/>
      <c r="AC2" s="1157"/>
      <c r="AD2" s="1157"/>
      <c r="AE2" s="1157"/>
      <c r="AF2" s="1157"/>
      <c r="AG2" s="1157"/>
      <c r="AH2" s="1157"/>
      <c r="AI2" s="1157"/>
      <c r="AJ2" s="1157"/>
      <c r="AK2" s="1157"/>
      <c r="AL2" s="1157"/>
      <c r="AM2" s="1157"/>
      <c r="AN2" s="1157"/>
      <c r="AO2" s="1157"/>
      <c r="AP2" s="1157"/>
      <c r="AQ2" s="1157"/>
      <c r="AR2" s="1157"/>
      <c r="AS2" s="1157"/>
      <c r="AT2" s="1157"/>
      <c r="AU2" s="1157"/>
      <c r="AV2" s="1157"/>
      <c r="AW2" s="1157"/>
      <c r="AX2" s="1157"/>
      <c r="AY2" s="1157"/>
      <c r="AZ2" s="1157"/>
      <c r="BA2" s="1157"/>
      <c r="BB2" s="1157"/>
      <c r="BC2" s="1157"/>
      <c r="BD2" s="1157"/>
      <c r="BE2" s="1157"/>
      <c r="BF2" s="1157"/>
      <c r="BG2" s="1157"/>
      <c r="BH2" s="1157"/>
      <c r="BI2" s="1162"/>
      <c r="BJ2" s="1162"/>
      <c r="BK2" s="1162"/>
      <c r="BL2" s="1162"/>
      <c r="BM2" s="1162"/>
      <c r="BN2" s="1162"/>
      <c r="BO2" s="1162"/>
      <c r="BP2" s="1162"/>
      <c r="BQ2" s="1162"/>
      <c r="BR2" s="1162"/>
      <c r="BS2" s="1162"/>
      <c r="BT2" s="1162"/>
      <c r="BU2" s="1162"/>
      <c r="BV2" s="1162"/>
      <c r="BW2" s="1162"/>
      <c r="BX2" s="1157"/>
      <c r="BY2" s="1157"/>
      <c r="BZ2" s="1157"/>
      <c r="CA2" s="1157"/>
      <c r="CB2" s="1157"/>
      <c r="CC2" s="1157"/>
      <c r="CD2" s="1157"/>
      <c r="CE2" s="1157"/>
      <c r="CF2" s="1157"/>
      <c r="CG2" s="1157"/>
      <c r="CH2" s="1157"/>
      <c r="CI2" s="1157"/>
      <c r="CJ2" s="1157"/>
      <c r="CK2" s="1157"/>
      <c r="CL2" s="1157"/>
      <c r="CM2" s="1157"/>
      <c r="CN2" s="1157"/>
      <c r="CO2" s="1157"/>
      <c r="CP2" s="1157"/>
      <c r="CQ2" s="1157"/>
      <c r="CR2" s="1157"/>
      <c r="CS2" s="1157"/>
      <c r="CT2" s="1157"/>
      <c r="CU2" s="1157"/>
      <c r="CV2" s="1157"/>
      <c r="CW2" s="1157"/>
      <c r="CX2" s="1157"/>
      <c r="CY2" s="1157"/>
      <c r="CZ2" s="1157"/>
      <c r="DA2" s="1157"/>
      <c r="DB2" s="1157"/>
      <c r="DC2" s="1157"/>
      <c r="DD2" s="2579" t="str">
        <f>'4 Caracte Inmu 2'!DD2:DX2</f>
        <v>ISSFA - 0045</v>
      </c>
      <c r="DE2" s="2580"/>
      <c r="DF2" s="2580"/>
      <c r="DG2" s="2580"/>
      <c r="DH2" s="2580"/>
      <c r="DI2" s="2580"/>
      <c r="DJ2" s="2580"/>
      <c r="DK2" s="2580"/>
      <c r="DL2" s="2580"/>
      <c r="DM2" s="2580"/>
      <c r="DN2" s="2580"/>
      <c r="DO2" s="2580"/>
      <c r="DP2" s="2580"/>
      <c r="DQ2" s="2580"/>
      <c r="DR2" s="2580"/>
      <c r="DS2" s="2580"/>
      <c r="DT2" s="2580"/>
      <c r="DU2" s="2580"/>
      <c r="DV2" s="2580"/>
      <c r="DW2" s="2580"/>
      <c r="DX2" s="2581"/>
      <c r="DY2" s="1157"/>
      <c r="DZ2" s="1299"/>
    </row>
    <row r="3" spans="2:131" ht="6" customHeight="1">
      <c r="B3" s="1156"/>
      <c r="C3" s="1157"/>
      <c r="D3" s="1157"/>
      <c r="E3" s="1157"/>
      <c r="F3" s="1157"/>
      <c r="G3" s="1157"/>
      <c r="H3" s="1157"/>
      <c r="I3" s="1157"/>
      <c r="J3" s="1157"/>
      <c r="K3" s="1157"/>
      <c r="L3" s="1157"/>
      <c r="M3" s="1157"/>
      <c r="N3" s="1157"/>
      <c r="O3" s="1157"/>
      <c r="P3" s="1157"/>
      <c r="Q3" s="1157"/>
      <c r="R3" s="1157"/>
      <c r="S3" s="1157"/>
      <c r="T3" s="1157"/>
      <c r="U3" s="1157"/>
      <c r="V3" s="1157"/>
      <c r="W3" s="1157"/>
      <c r="X3" s="1157"/>
      <c r="Y3" s="1157"/>
      <c r="Z3" s="1157"/>
      <c r="AA3" s="1157"/>
      <c r="AB3" s="1157"/>
      <c r="AC3" s="1157"/>
      <c r="AD3" s="1157"/>
      <c r="AE3" s="1157"/>
      <c r="AF3" s="1157"/>
      <c r="AG3" s="1157"/>
      <c r="AH3" s="1157"/>
      <c r="AI3" s="1157"/>
      <c r="AJ3" s="1157"/>
      <c r="AK3" s="1157"/>
      <c r="AL3" s="1157"/>
      <c r="AM3" s="1157"/>
      <c r="AN3" s="1157"/>
      <c r="AO3" s="1157"/>
      <c r="AP3" s="1157"/>
      <c r="AQ3" s="1157"/>
      <c r="AR3" s="1157"/>
      <c r="AS3" s="1157"/>
      <c r="AT3" s="1157"/>
      <c r="AU3" s="1157"/>
      <c r="AV3" s="1157"/>
      <c r="AW3" s="1157"/>
      <c r="AX3" s="1157"/>
      <c r="AY3" s="1157"/>
      <c r="AZ3" s="1157"/>
      <c r="BA3" s="1157"/>
      <c r="BB3" s="1157"/>
      <c r="BC3" s="1157"/>
      <c r="BD3" s="1157"/>
      <c r="BE3" s="1157"/>
      <c r="BF3" s="1157"/>
      <c r="BG3" s="1157"/>
      <c r="BH3" s="1157"/>
      <c r="BI3" s="1162"/>
      <c r="BJ3" s="1162"/>
      <c r="BK3" s="1162"/>
      <c r="BL3" s="1162"/>
      <c r="BM3" s="1162"/>
      <c r="BN3" s="1162"/>
      <c r="BO3" s="1162"/>
      <c r="BP3" s="1162"/>
      <c r="BQ3" s="1162"/>
      <c r="BR3" s="1162"/>
      <c r="BS3" s="1162"/>
      <c r="BT3" s="1162"/>
      <c r="BU3" s="1162"/>
      <c r="BV3" s="1162"/>
      <c r="BW3" s="1162"/>
      <c r="BX3" s="1157"/>
      <c r="BY3" s="1157"/>
      <c r="BZ3" s="1157"/>
      <c r="CA3" s="1157"/>
      <c r="CB3" s="1157"/>
      <c r="CC3" s="1157"/>
      <c r="CD3" s="1157"/>
      <c r="CE3" s="1157"/>
      <c r="CF3" s="1157"/>
      <c r="CG3" s="1157"/>
      <c r="CH3" s="1157"/>
      <c r="CI3" s="1157"/>
      <c r="CJ3" s="1157"/>
      <c r="CK3" s="1157"/>
      <c r="CL3" s="1157"/>
      <c r="CM3" s="1157"/>
      <c r="CN3" s="1157"/>
      <c r="CO3" s="1157"/>
      <c r="CP3" s="1157"/>
      <c r="CQ3" s="1157"/>
      <c r="CR3" s="1157"/>
      <c r="CS3" s="1157"/>
      <c r="CT3" s="1157"/>
      <c r="CU3" s="1157"/>
      <c r="CV3" s="1157"/>
      <c r="CW3" s="1157"/>
      <c r="CX3" s="1157"/>
      <c r="CY3" s="1157"/>
      <c r="CZ3" s="1157"/>
      <c r="DA3" s="1157"/>
      <c r="DB3" s="1157"/>
      <c r="DC3" s="1157"/>
      <c r="DD3" s="1157"/>
      <c r="DE3" s="1157"/>
      <c r="DF3" s="1157"/>
      <c r="DG3" s="1157"/>
      <c r="DH3" s="1157"/>
      <c r="DI3" s="1157"/>
      <c r="DJ3" s="1157"/>
      <c r="DK3" s="1157"/>
      <c r="DL3" s="1157"/>
      <c r="DM3" s="1157"/>
      <c r="DN3" s="1157"/>
      <c r="DO3" s="1157"/>
      <c r="DP3" s="1157"/>
      <c r="DQ3" s="1157"/>
      <c r="DR3" s="1157"/>
      <c r="DS3" s="1157"/>
      <c r="DT3" s="1157"/>
      <c r="DU3" s="1157"/>
      <c r="DV3" s="1157"/>
      <c r="DW3" s="1157"/>
      <c r="DX3" s="1157"/>
      <c r="DY3" s="1157"/>
      <c r="DZ3" s="1299"/>
    </row>
    <row r="4" spans="2:131" ht="23.25" customHeight="1">
      <c r="B4" s="1191"/>
      <c r="C4" s="2569" t="s">
        <v>322</v>
      </c>
      <c r="D4" s="2570"/>
      <c r="E4" s="2570"/>
      <c r="F4" s="2570"/>
      <c r="G4" s="2570"/>
      <c r="H4" s="2570"/>
      <c r="I4" s="2570"/>
      <c r="J4" s="2570"/>
      <c r="K4" s="2570"/>
      <c r="L4" s="2570"/>
      <c r="M4" s="2570"/>
      <c r="N4" s="2570"/>
      <c r="O4" s="2570"/>
      <c r="P4" s="2570"/>
      <c r="Q4" s="2570"/>
      <c r="R4" s="2570"/>
      <c r="S4" s="2570"/>
      <c r="T4" s="2570"/>
      <c r="U4" s="2570"/>
      <c r="V4" s="2570"/>
      <c r="W4" s="2570"/>
      <c r="X4" s="2570"/>
      <c r="Y4" s="2570"/>
      <c r="Z4" s="2570"/>
      <c r="AA4" s="2570"/>
      <c r="AB4" s="2570"/>
      <c r="AC4" s="2570"/>
      <c r="AD4" s="2570"/>
      <c r="AE4" s="2570"/>
      <c r="AF4" s="2570"/>
      <c r="AG4" s="2570"/>
      <c r="AH4" s="2570"/>
      <c r="AI4" s="2570"/>
      <c r="AJ4" s="2570"/>
      <c r="AK4" s="2570"/>
      <c r="AL4" s="2570"/>
      <c r="AM4" s="2570"/>
      <c r="AN4" s="2570"/>
      <c r="AO4" s="2570"/>
      <c r="AP4" s="2570"/>
      <c r="AQ4" s="2570"/>
      <c r="AR4" s="2570"/>
      <c r="AS4" s="2570"/>
      <c r="AT4" s="2570"/>
      <c r="AU4" s="2570"/>
      <c r="AV4" s="2570"/>
      <c r="AW4" s="2570"/>
      <c r="AX4" s="2570"/>
      <c r="AY4" s="2570"/>
      <c r="AZ4" s="2570"/>
      <c r="BA4" s="2570"/>
      <c r="BB4" s="2570"/>
      <c r="BC4" s="2570"/>
      <c r="BD4" s="2570"/>
      <c r="BE4" s="2570"/>
      <c r="BF4" s="2570"/>
      <c r="BG4" s="2570"/>
      <c r="BH4" s="2570"/>
      <c r="BI4" s="2570"/>
      <c r="BJ4" s="2570"/>
      <c r="BK4" s="2570"/>
      <c r="BL4" s="2570"/>
      <c r="BM4" s="2570"/>
      <c r="BN4" s="2570"/>
      <c r="BO4" s="2570"/>
      <c r="BP4" s="2570"/>
      <c r="BQ4" s="2570"/>
      <c r="BR4" s="2570"/>
      <c r="BS4" s="2570"/>
      <c r="BT4" s="2570"/>
      <c r="BU4" s="2570"/>
      <c r="BV4" s="2570"/>
      <c r="BW4" s="2570"/>
      <c r="BX4" s="2570"/>
      <c r="BY4" s="2570"/>
      <c r="BZ4" s="2570"/>
      <c r="CA4" s="2570"/>
      <c r="CB4" s="2570"/>
      <c r="CC4" s="2570"/>
      <c r="CD4" s="2570"/>
      <c r="CE4" s="2570"/>
      <c r="CF4" s="2570"/>
      <c r="CG4" s="2570"/>
      <c r="CH4" s="2570"/>
      <c r="CI4" s="2570"/>
      <c r="CJ4" s="2570"/>
      <c r="CK4" s="2570"/>
      <c r="CL4" s="2570"/>
      <c r="CM4" s="2570"/>
      <c r="CN4" s="2570"/>
      <c r="CO4" s="2570"/>
      <c r="CP4" s="2570"/>
      <c r="CQ4" s="2570"/>
      <c r="CR4" s="2570"/>
      <c r="CS4" s="2570"/>
      <c r="CT4" s="2570"/>
      <c r="CU4" s="2570"/>
      <c r="CV4" s="2570"/>
      <c r="CW4" s="2570"/>
      <c r="CX4" s="2570"/>
      <c r="CY4" s="2570"/>
      <c r="CZ4" s="2570"/>
      <c r="DA4" s="2570"/>
      <c r="DB4" s="2570"/>
      <c r="DC4" s="2570"/>
      <c r="DD4" s="2570"/>
      <c r="DE4" s="2570"/>
      <c r="DF4" s="2570"/>
      <c r="DG4" s="2570"/>
      <c r="DH4" s="2570"/>
      <c r="DI4" s="2570"/>
      <c r="DJ4" s="2570"/>
      <c r="DK4" s="2570"/>
      <c r="DL4" s="2570"/>
      <c r="DM4" s="2570"/>
      <c r="DN4" s="2570"/>
      <c r="DO4" s="2570"/>
      <c r="DP4" s="2570"/>
      <c r="DQ4" s="2570"/>
      <c r="DR4" s="2570"/>
      <c r="DS4" s="2570"/>
      <c r="DT4" s="2570"/>
      <c r="DU4" s="2570"/>
      <c r="DV4" s="2570"/>
      <c r="DW4" s="2570"/>
      <c r="DX4" s="2570"/>
      <c r="DY4" s="2571"/>
      <c r="DZ4" s="1300"/>
    </row>
    <row r="5" spans="2:131" ht="6.75" customHeight="1">
      <c r="B5" s="1156"/>
      <c r="C5" s="1157"/>
      <c r="D5" s="1157"/>
      <c r="E5" s="1157"/>
      <c r="F5" s="1157"/>
      <c r="G5" s="1157"/>
      <c r="H5" s="1157"/>
      <c r="I5" s="1157"/>
      <c r="J5" s="1157"/>
      <c r="K5" s="1157"/>
      <c r="L5" s="1157"/>
      <c r="M5" s="1157"/>
      <c r="N5" s="1157"/>
      <c r="O5" s="1157"/>
      <c r="P5" s="1157"/>
      <c r="Q5" s="1157"/>
      <c r="R5" s="1157"/>
      <c r="S5" s="1157"/>
      <c r="T5" s="1157"/>
      <c r="U5" s="1157"/>
      <c r="V5" s="1157"/>
      <c r="W5" s="1157"/>
      <c r="X5" s="1157"/>
      <c r="Y5" s="1157"/>
      <c r="Z5" s="1157"/>
      <c r="AA5" s="1157"/>
      <c r="AB5" s="1157"/>
      <c r="AC5" s="1157"/>
      <c r="AD5" s="1157"/>
      <c r="AE5" s="1157"/>
      <c r="AF5" s="1157"/>
      <c r="AG5" s="1157"/>
      <c r="AH5" s="1157"/>
      <c r="AI5" s="1157"/>
      <c r="AJ5" s="1157"/>
      <c r="AK5" s="1157"/>
      <c r="AL5" s="1157"/>
      <c r="AM5" s="1157"/>
      <c r="AN5" s="1157"/>
      <c r="AO5" s="1157"/>
      <c r="AP5" s="1157"/>
      <c r="AQ5" s="1157"/>
      <c r="AR5" s="1157"/>
      <c r="AS5" s="1157"/>
      <c r="AT5" s="1157"/>
      <c r="AU5" s="1157"/>
      <c r="AV5" s="1157"/>
      <c r="AW5" s="1157"/>
      <c r="AX5" s="1157"/>
      <c r="AY5" s="1157"/>
      <c r="AZ5" s="1157"/>
      <c r="BA5" s="1157"/>
      <c r="BB5" s="1157"/>
      <c r="BC5" s="1157"/>
      <c r="BD5" s="1157"/>
      <c r="BE5" s="1157"/>
      <c r="BF5" s="1157"/>
      <c r="BG5" s="1157"/>
      <c r="BH5" s="1157"/>
      <c r="BI5" s="1157"/>
      <c r="BJ5" s="1157"/>
      <c r="BK5" s="1157"/>
      <c r="BL5" s="1157"/>
      <c r="BM5" s="1157"/>
      <c r="BN5" s="1157"/>
      <c r="BO5" s="1157"/>
      <c r="BP5" s="1157"/>
      <c r="BQ5" s="1157"/>
      <c r="BR5" s="1157"/>
      <c r="BS5" s="1157"/>
      <c r="BT5" s="1157"/>
      <c r="BU5" s="1157"/>
      <c r="BV5" s="1157"/>
      <c r="BW5" s="1157"/>
      <c r="BX5" s="1157"/>
      <c r="BY5" s="1157"/>
      <c r="BZ5" s="1157"/>
      <c r="CA5" s="1157"/>
      <c r="CB5" s="1157"/>
      <c r="CC5" s="1157"/>
      <c r="CD5" s="1157"/>
      <c r="CE5" s="1157"/>
      <c r="CF5" s="1157"/>
      <c r="CG5" s="1157"/>
      <c r="CH5" s="1157"/>
      <c r="CI5" s="1157"/>
      <c r="CJ5" s="1157"/>
      <c r="CK5" s="1157"/>
      <c r="CL5" s="1157"/>
      <c r="CM5" s="1157"/>
      <c r="CN5" s="1157"/>
      <c r="CO5" s="1157"/>
      <c r="CP5" s="1157"/>
      <c r="CQ5" s="1157"/>
      <c r="CR5" s="1157"/>
      <c r="CS5" s="1157"/>
      <c r="CT5" s="1157"/>
      <c r="CU5" s="1157"/>
      <c r="CV5" s="1157"/>
      <c r="CW5" s="1157"/>
      <c r="CX5" s="1157"/>
      <c r="CY5" s="1157"/>
      <c r="CZ5" s="1157"/>
      <c r="DA5" s="1157"/>
      <c r="DB5" s="1157"/>
      <c r="DC5" s="1157"/>
      <c r="DD5" s="1157"/>
      <c r="DE5" s="1157"/>
      <c r="DF5" s="1157"/>
      <c r="DG5" s="1157"/>
      <c r="DH5" s="1157"/>
      <c r="DI5" s="1157"/>
      <c r="DJ5" s="1157"/>
      <c r="DK5" s="1157"/>
      <c r="DL5" s="1157"/>
      <c r="DM5" s="1157"/>
      <c r="DN5" s="1157"/>
      <c r="DO5" s="1157"/>
      <c r="DP5" s="1157"/>
      <c r="DQ5" s="1157"/>
      <c r="DR5" s="1157"/>
      <c r="DS5" s="1157"/>
      <c r="DT5" s="1157"/>
      <c r="DU5" s="1157"/>
      <c r="DV5" s="1157"/>
      <c r="DW5" s="1157"/>
      <c r="DX5" s="1157"/>
      <c r="DY5" s="1157"/>
      <c r="DZ5" s="1158"/>
    </row>
    <row r="6" spans="2:131" ht="25.5" customHeight="1">
      <c r="B6" s="1156"/>
      <c r="C6" s="2251" t="s">
        <v>517</v>
      </c>
      <c r="D6" s="2252"/>
      <c r="E6" s="2252"/>
      <c r="F6" s="2252"/>
      <c r="G6" s="2252"/>
      <c r="H6" s="2252"/>
      <c r="I6" s="2252"/>
      <c r="J6" s="2252"/>
      <c r="K6" s="2252"/>
      <c r="L6" s="2252"/>
      <c r="M6" s="2252"/>
      <c r="N6" s="2252"/>
      <c r="O6" s="2252"/>
      <c r="P6" s="2252"/>
      <c r="Q6" s="2252"/>
      <c r="R6" s="2252"/>
      <c r="S6" s="2252"/>
      <c r="T6" s="2252"/>
      <c r="U6" s="2252"/>
      <c r="V6" s="2252"/>
      <c r="W6" s="2252"/>
      <c r="X6" s="2252"/>
      <c r="Y6" s="2252"/>
      <c r="Z6" s="2252"/>
      <c r="AA6" s="2252"/>
      <c r="AB6" s="2252"/>
      <c r="AC6" s="2252"/>
      <c r="AD6" s="2252"/>
      <c r="AE6" s="2252"/>
      <c r="AF6" s="2252"/>
      <c r="AG6" s="2252"/>
      <c r="AH6" s="2252"/>
      <c r="AI6" s="2252"/>
      <c r="AJ6" s="2252"/>
      <c r="AK6" s="2252"/>
      <c r="AL6" s="2252"/>
      <c r="AM6" s="2252"/>
      <c r="AN6" s="2252"/>
      <c r="AO6" s="2252"/>
      <c r="AP6" s="2253"/>
      <c r="AQ6" s="2575" t="s">
        <v>518</v>
      </c>
      <c r="AR6" s="2576"/>
      <c r="AS6" s="2576"/>
      <c r="AT6" s="2576"/>
      <c r="AU6" s="2576"/>
      <c r="AV6" s="2576"/>
      <c r="AW6" s="2576"/>
      <c r="AX6" s="2576"/>
      <c r="AY6" s="2576"/>
      <c r="AZ6" s="2576"/>
      <c r="BA6" s="2576"/>
      <c r="BB6" s="2576"/>
      <c r="BC6" s="2576"/>
      <c r="BD6" s="2576"/>
      <c r="BE6" s="2576"/>
      <c r="BF6" s="2576"/>
      <c r="BG6" s="2576"/>
      <c r="BH6" s="2576"/>
      <c r="BI6" s="2576"/>
      <c r="BJ6" s="2576"/>
      <c r="BK6" s="2576"/>
      <c r="BL6" s="2576"/>
      <c r="BM6" s="2576"/>
      <c r="BN6" s="2576"/>
      <c r="BO6" s="2576"/>
      <c r="BP6" s="2576"/>
      <c r="BQ6" s="2576"/>
      <c r="BR6" s="2576"/>
      <c r="BS6" s="2576"/>
      <c r="BT6" s="2576"/>
      <c r="BU6" s="2576"/>
      <c r="BV6" s="2576"/>
      <c r="BW6" s="2576"/>
      <c r="BX6" s="2576"/>
      <c r="BY6" s="2576"/>
      <c r="BZ6" s="2576"/>
      <c r="CA6" s="2576"/>
      <c r="CB6" s="2576"/>
      <c r="CC6" s="2576"/>
      <c r="CD6" s="2576"/>
      <c r="CE6" s="2576"/>
      <c r="CF6" s="2576"/>
      <c r="CG6" s="2576"/>
      <c r="CH6" s="2576"/>
      <c r="CI6" s="2576"/>
      <c r="CJ6" s="2576"/>
      <c r="CK6" s="2576"/>
      <c r="CL6" s="2576"/>
      <c r="CM6" s="2576"/>
      <c r="CN6" s="2576"/>
      <c r="CO6" s="2576"/>
      <c r="CP6" s="2576"/>
      <c r="CQ6" s="2576"/>
      <c r="CR6" s="2576"/>
      <c r="CS6" s="2576"/>
      <c r="CT6" s="2576"/>
      <c r="CU6" s="2576"/>
      <c r="CV6" s="2576"/>
      <c r="CW6" s="2576"/>
      <c r="CX6" s="2576"/>
      <c r="CY6" s="2576"/>
      <c r="CZ6" s="2576"/>
      <c r="DA6" s="2576"/>
      <c r="DB6" s="2576"/>
      <c r="DC6" s="2576"/>
      <c r="DD6" s="2576"/>
      <c r="DE6" s="2576"/>
      <c r="DF6" s="2576"/>
      <c r="DG6" s="2576"/>
      <c r="DH6" s="2576"/>
      <c r="DI6" s="2576"/>
      <c r="DJ6" s="2576"/>
      <c r="DK6" s="2576"/>
      <c r="DL6" s="2576"/>
      <c r="DM6" s="2576"/>
      <c r="DN6" s="2576"/>
      <c r="DO6" s="2576"/>
      <c r="DP6" s="2576"/>
      <c r="DQ6" s="2576"/>
      <c r="DR6" s="2576"/>
      <c r="DS6" s="2576"/>
      <c r="DT6" s="2576"/>
      <c r="DU6" s="2576"/>
      <c r="DV6" s="2576"/>
      <c r="DW6" s="2576"/>
      <c r="DX6" s="2576"/>
      <c r="DY6" s="2577"/>
      <c r="DZ6" s="1158"/>
    </row>
    <row r="7" spans="2:131" ht="6" customHeight="1">
      <c r="B7" s="1156"/>
      <c r="C7" s="1072"/>
      <c r="D7" s="1072"/>
      <c r="E7" s="1072"/>
      <c r="F7" s="1072"/>
      <c r="G7" s="1072"/>
      <c r="H7" s="1072"/>
      <c r="I7" s="1072"/>
      <c r="J7" s="1072"/>
      <c r="K7" s="1072"/>
      <c r="L7" s="1072"/>
      <c r="M7" s="1072"/>
      <c r="N7" s="1072"/>
      <c r="O7" s="1072"/>
      <c r="P7" s="1072"/>
      <c r="Q7" s="1072"/>
      <c r="R7" s="1072"/>
      <c r="S7" s="1072"/>
      <c r="T7" s="1072"/>
      <c r="U7" s="1072"/>
      <c r="V7" s="1072"/>
      <c r="W7" s="1072"/>
      <c r="X7" s="1072"/>
      <c r="Y7" s="1072"/>
      <c r="Z7" s="1072"/>
      <c r="AA7" s="1072"/>
      <c r="AB7" s="1072"/>
      <c r="AC7" s="1072"/>
      <c r="AD7" s="1072"/>
      <c r="AE7" s="1072"/>
      <c r="AF7" s="1072"/>
      <c r="AG7" s="1072"/>
      <c r="AH7" s="1072"/>
      <c r="AI7" s="1072"/>
      <c r="AJ7" s="1072"/>
      <c r="AK7" s="1072"/>
      <c r="AL7" s="1072"/>
      <c r="AM7" s="1072"/>
      <c r="AN7" s="1072"/>
      <c r="AO7" s="1072"/>
      <c r="AP7" s="1072"/>
      <c r="AQ7" s="1072"/>
      <c r="AR7" s="1072"/>
      <c r="AS7" s="1072"/>
      <c r="AT7" s="1072"/>
      <c r="AU7" s="1072"/>
      <c r="AV7" s="1072"/>
      <c r="AW7" s="1072"/>
      <c r="AX7" s="1072"/>
      <c r="AY7" s="1072"/>
      <c r="AZ7" s="1072"/>
      <c r="BA7" s="1072"/>
      <c r="BB7" s="1072"/>
      <c r="BC7" s="1072"/>
      <c r="BD7" s="1072"/>
      <c r="BE7" s="1072"/>
      <c r="BF7" s="1072"/>
      <c r="BG7" s="1072"/>
      <c r="BH7" s="1072"/>
      <c r="BI7" s="1072"/>
      <c r="BJ7" s="1072"/>
      <c r="BK7" s="1072"/>
      <c r="BL7" s="1072"/>
      <c r="BM7" s="1072"/>
      <c r="BN7" s="1072"/>
      <c r="BO7" s="1072"/>
      <c r="BP7" s="1072"/>
      <c r="BQ7" s="1072"/>
      <c r="BR7" s="1072"/>
      <c r="BS7" s="1072"/>
      <c r="BT7" s="1072"/>
      <c r="BU7" s="1072"/>
      <c r="BV7" s="1072"/>
      <c r="BW7" s="1072"/>
      <c r="BX7" s="1072"/>
      <c r="BY7" s="1072"/>
      <c r="BZ7" s="1072"/>
      <c r="CA7" s="1072"/>
      <c r="CB7" s="1072"/>
      <c r="CC7" s="1072"/>
      <c r="CD7" s="1072"/>
      <c r="CE7" s="1072"/>
      <c r="CF7" s="1072"/>
      <c r="CG7" s="1072"/>
      <c r="CH7" s="1072"/>
      <c r="CI7" s="1072"/>
      <c r="CJ7" s="1072"/>
      <c r="CK7" s="1072"/>
      <c r="CL7" s="1072"/>
      <c r="CM7" s="1072"/>
      <c r="CN7" s="1072"/>
      <c r="CO7" s="1072"/>
      <c r="CP7" s="1072"/>
      <c r="CQ7" s="1072"/>
      <c r="CR7" s="1072"/>
      <c r="CS7" s="1072"/>
      <c r="CT7" s="1072"/>
      <c r="CU7" s="1072"/>
      <c r="CV7" s="1072"/>
      <c r="CW7" s="1072"/>
      <c r="CX7" s="1072"/>
      <c r="CY7" s="1072"/>
      <c r="CZ7" s="1072"/>
      <c r="DA7" s="1072"/>
      <c r="DB7" s="1072"/>
      <c r="DC7" s="1072"/>
      <c r="DD7" s="1072"/>
      <c r="DE7" s="1072"/>
      <c r="DF7" s="1072"/>
      <c r="DG7" s="1072"/>
      <c r="DH7" s="1072"/>
      <c r="DI7" s="1072"/>
      <c r="DJ7" s="1072"/>
      <c r="DK7" s="1072"/>
      <c r="DL7" s="1072"/>
      <c r="DM7" s="1072"/>
      <c r="DN7" s="1072"/>
      <c r="DO7" s="1072"/>
      <c r="DP7" s="1072"/>
      <c r="DQ7" s="1072"/>
      <c r="DR7" s="1072"/>
      <c r="DS7" s="1072"/>
      <c r="DT7" s="1072"/>
      <c r="DU7" s="1072"/>
      <c r="DV7" s="1072"/>
      <c r="DW7" s="1072"/>
      <c r="DX7" s="1072"/>
      <c r="DY7" s="1072"/>
      <c r="DZ7" s="1158"/>
    </row>
    <row r="8" spans="2:131" s="1303" customFormat="1" ht="25.5" customHeight="1">
      <c r="B8" s="1301"/>
      <c r="C8" s="2257" t="s">
        <v>329</v>
      </c>
      <c r="D8" s="2258"/>
      <c r="E8" s="2258"/>
      <c r="F8" s="2258"/>
      <c r="G8" s="2258"/>
      <c r="H8" s="2258"/>
      <c r="I8" s="2258"/>
      <c r="J8" s="2258"/>
      <c r="K8" s="2258"/>
      <c r="L8" s="2258"/>
      <c r="M8" s="2258"/>
      <c r="N8" s="2258"/>
      <c r="O8" s="2258"/>
      <c r="P8" s="2258"/>
      <c r="Q8" s="2258"/>
      <c r="R8" s="2258"/>
      <c r="S8" s="2258"/>
      <c r="T8" s="2258"/>
      <c r="U8" s="2258"/>
      <c r="V8" s="2258"/>
      <c r="W8" s="2258"/>
      <c r="X8" s="2258"/>
      <c r="Y8" s="2258"/>
      <c r="Z8" s="2258"/>
      <c r="AA8" s="2258"/>
      <c r="AB8" s="2578"/>
      <c r="AC8" s="2578"/>
      <c r="AD8" s="2578"/>
      <c r="AE8" s="2578"/>
      <c r="AF8" s="2578"/>
      <c r="AG8" s="2578"/>
      <c r="AH8" s="2578"/>
      <c r="AI8" s="2578"/>
      <c r="AJ8" s="2578"/>
      <c r="AK8" s="2578"/>
      <c r="AL8" s="2578"/>
      <c r="AM8" s="2578"/>
      <c r="AN8" s="2578"/>
      <c r="AO8" s="2578"/>
      <c r="AP8" s="2578"/>
      <c r="AQ8" s="2578"/>
      <c r="AR8" s="2578"/>
      <c r="AS8" s="2578"/>
      <c r="AT8" s="2578"/>
      <c r="AU8" s="2578"/>
      <c r="AV8" s="2578"/>
      <c r="AW8" s="2578"/>
      <c r="AX8" s="2578"/>
      <c r="AY8" s="2578"/>
      <c r="AZ8" s="2578"/>
      <c r="BA8" s="2578"/>
      <c r="BB8" s="2578"/>
      <c r="BC8" s="2578"/>
      <c r="BD8" s="2578"/>
      <c r="BE8" s="2578"/>
      <c r="BF8" s="2578"/>
      <c r="BG8" s="2578"/>
      <c r="BH8" s="2578"/>
      <c r="BI8" s="2578"/>
      <c r="BJ8" s="2578"/>
      <c r="BK8" s="2578"/>
      <c r="BL8" s="2578"/>
      <c r="BM8" s="2578"/>
      <c r="BN8" s="2578"/>
      <c r="BO8" s="2578"/>
      <c r="BP8" s="2578"/>
      <c r="BQ8" s="2578"/>
      <c r="BR8" s="2578"/>
      <c r="BS8" s="2578"/>
      <c r="BT8" s="2578"/>
      <c r="BU8" s="2578"/>
      <c r="BV8" s="2578"/>
      <c r="BW8" s="2578"/>
      <c r="BX8" s="2578"/>
      <c r="BY8" s="2578"/>
      <c r="BZ8" s="2578"/>
      <c r="CA8" s="2578"/>
      <c r="CB8" s="2578"/>
      <c r="CC8" s="2578"/>
      <c r="CD8" s="2578"/>
      <c r="CE8" s="2578"/>
      <c r="CF8" s="2578"/>
      <c r="CG8" s="2578"/>
      <c r="CH8" s="2578"/>
      <c r="CI8" s="2578"/>
      <c r="CJ8" s="2578"/>
      <c r="CK8" s="2578"/>
      <c r="CL8" s="2578"/>
      <c r="CM8" s="2578"/>
      <c r="CN8" s="2578"/>
      <c r="CO8" s="2578"/>
      <c r="CP8" s="2578"/>
      <c r="CQ8" s="2578"/>
      <c r="CR8" s="2578"/>
      <c r="CS8" s="2578"/>
      <c r="CT8" s="2578"/>
      <c r="CU8" s="2578"/>
      <c r="CV8" s="2578"/>
      <c r="CW8" s="2578"/>
      <c r="CX8" s="2578"/>
      <c r="CY8" s="2578"/>
      <c r="CZ8" s="2578"/>
      <c r="DA8" s="2578"/>
      <c r="DB8" s="2578"/>
      <c r="DC8" s="2578"/>
      <c r="DD8" s="2578"/>
      <c r="DE8" s="2578"/>
      <c r="DF8" s="2578"/>
      <c r="DG8" s="2578"/>
      <c r="DH8" s="2578"/>
      <c r="DI8" s="2578"/>
      <c r="DJ8" s="2578"/>
      <c r="DK8" s="2578"/>
      <c r="DL8" s="2578"/>
      <c r="DM8" s="2578"/>
      <c r="DN8" s="2578"/>
      <c r="DO8" s="2578"/>
      <c r="DP8" s="2578"/>
      <c r="DQ8" s="2578"/>
      <c r="DR8" s="2578"/>
      <c r="DS8" s="2578"/>
      <c r="DT8" s="2578"/>
      <c r="DU8" s="2578"/>
      <c r="DV8" s="2578"/>
      <c r="DW8" s="2578"/>
      <c r="DX8" s="2578"/>
      <c r="DY8" s="2578"/>
      <c r="DZ8" s="1302"/>
    </row>
    <row r="9" spans="2:131" ht="14.45" customHeight="1">
      <c r="B9" s="1156"/>
      <c r="C9" s="1157"/>
      <c r="D9" s="1157"/>
      <c r="E9" s="1157"/>
      <c r="F9" s="1157"/>
      <c r="G9" s="1157"/>
      <c r="H9" s="1157"/>
      <c r="I9" s="1157"/>
      <c r="J9" s="1157"/>
      <c r="K9" s="1157"/>
      <c r="L9" s="1157"/>
      <c r="M9" s="1157"/>
      <c r="N9" s="1157"/>
      <c r="O9" s="1157"/>
      <c r="P9" s="1157"/>
      <c r="Q9" s="1157"/>
      <c r="R9" s="1157"/>
      <c r="S9" s="1157"/>
      <c r="T9" s="1157"/>
      <c r="U9" s="1157"/>
      <c r="V9" s="1157"/>
      <c r="W9" s="1157"/>
      <c r="X9" s="1157"/>
      <c r="Y9" s="1157"/>
      <c r="Z9" s="1157"/>
      <c r="AA9" s="1157"/>
      <c r="AB9" s="1157"/>
      <c r="AC9" s="1157"/>
      <c r="AD9" s="1157"/>
      <c r="AE9" s="1157"/>
      <c r="AF9" s="1157"/>
      <c r="AG9" s="1157"/>
      <c r="AH9" s="1157"/>
      <c r="AI9" s="1157"/>
      <c r="AJ9" s="1157"/>
      <c r="AK9" s="1157"/>
      <c r="AL9" s="1157"/>
      <c r="AM9" s="1157"/>
      <c r="AN9" s="1157"/>
      <c r="AO9" s="1157"/>
      <c r="AP9" s="1157"/>
      <c r="AQ9" s="1157"/>
      <c r="AR9" s="1157"/>
      <c r="AS9" s="1157"/>
      <c r="AT9" s="1157"/>
      <c r="AU9" s="1157"/>
      <c r="AV9" s="1157"/>
      <c r="AW9" s="1157"/>
      <c r="AX9" s="1157"/>
      <c r="AY9" s="1157"/>
      <c r="AZ9" s="1157"/>
      <c r="BA9" s="1157"/>
      <c r="BB9" s="1157"/>
      <c r="BC9" s="1157"/>
      <c r="BD9" s="1157"/>
      <c r="BE9" s="1157"/>
      <c r="BF9" s="1157"/>
      <c r="BG9" s="1157"/>
      <c r="BH9" s="1157"/>
      <c r="BI9" s="1157"/>
      <c r="BJ9" s="1157"/>
      <c r="BK9" s="1157"/>
      <c r="BL9" s="1157"/>
      <c r="BM9" s="1157"/>
      <c r="BN9" s="1157"/>
      <c r="BO9" s="1157"/>
      <c r="BP9" s="1157"/>
      <c r="BQ9" s="1157"/>
      <c r="BR9" s="1157"/>
      <c r="BS9" s="1157"/>
      <c r="BT9" s="1157"/>
      <c r="BU9" s="1157"/>
      <c r="BV9" s="1157"/>
      <c r="BW9" s="1157"/>
      <c r="BX9" s="1157"/>
      <c r="BY9" s="1157"/>
      <c r="BZ9" s="1157"/>
      <c r="CA9" s="1157"/>
      <c r="CB9" s="1157"/>
      <c r="CC9" s="1157"/>
      <c r="CD9" s="1157"/>
      <c r="CE9" s="1157"/>
      <c r="CF9" s="1157"/>
      <c r="CG9" s="1157"/>
      <c r="CH9" s="1157"/>
      <c r="CI9" s="1157"/>
      <c r="CJ9" s="1157"/>
      <c r="CK9" s="1157"/>
      <c r="CL9" s="1157"/>
      <c r="CM9" s="1157"/>
      <c r="CN9" s="1157"/>
      <c r="CO9" s="1157"/>
      <c r="CP9" s="1157"/>
      <c r="CQ9" s="1157"/>
      <c r="CR9" s="1157"/>
      <c r="CS9" s="1157"/>
      <c r="CT9" s="1157"/>
      <c r="CU9" s="1157"/>
      <c r="CV9" s="1157"/>
      <c r="CW9" s="1157"/>
      <c r="CX9" s="1157"/>
      <c r="CY9" s="1157"/>
      <c r="CZ9" s="1157"/>
      <c r="DA9" s="1157"/>
      <c r="DB9" s="1157"/>
      <c r="DC9" s="1157"/>
      <c r="DD9" s="1157"/>
      <c r="DE9" s="1157"/>
      <c r="DF9" s="1157"/>
      <c r="DG9" s="1157"/>
      <c r="DH9" s="1157"/>
      <c r="DI9" s="1157"/>
      <c r="DJ9" s="1157"/>
      <c r="DK9" s="1157"/>
      <c r="DL9" s="1157"/>
      <c r="DM9" s="1157"/>
      <c r="DN9" s="1157"/>
      <c r="DO9" s="1157"/>
      <c r="DP9" s="1157"/>
      <c r="DQ9" s="1157"/>
      <c r="DR9" s="1157"/>
      <c r="DS9" s="1157"/>
      <c r="DT9" s="1157"/>
      <c r="DU9" s="1157"/>
      <c r="DV9" s="1157"/>
      <c r="DW9" s="1157"/>
      <c r="DX9" s="1157"/>
      <c r="DY9" s="1157"/>
      <c r="DZ9" s="1158"/>
    </row>
    <row r="10" spans="2:131" ht="24.75" customHeight="1">
      <c r="B10" s="1191"/>
      <c r="C10" s="1304" t="s">
        <v>857</v>
      </c>
      <c r="D10" s="1305"/>
      <c r="E10" s="1305"/>
      <c r="F10" s="1305"/>
      <c r="G10" s="1305"/>
      <c r="H10" s="1305"/>
      <c r="I10" s="1305"/>
      <c r="J10" s="1305"/>
      <c r="K10" s="1305"/>
      <c r="L10" s="1305"/>
      <c r="M10" s="1305"/>
      <c r="N10" s="1305"/>
      <c r="O10" s="1305"/>
      <c r="P10" s="1305"/>
      <c r="Q10" s="1305"/>
      <c r="R10" s="1305"/>
      <c r="S10" s="1305"/>
      <c r="T10" s="1305"/>
      <c r="U10" s="1305"/>
      <c r="V10" s="1305"/>
      <c r="W10" s="1305"/>
      <c r="X10" s="1305"/>
      <c r="Y10" s="1305"/>
      <c r="Z10" s="1305"/>
      <c r="AA10" s="1305"/>
      <c r="AB10" s="1305"/>
      <c r="AC10" s="1305"/>
      <c r="AD10" s="1305"/>
      <c r="AE10" s="1305"/>
      <c r="AF10" s="1305"/>
      <c r="AG10" s="1305"/>
      <c r="AH10" s="1305"/>
      <c r="AI10" s="1305"/>
      <c r="AJ10" s="1305"/>
      <c r="AK10" s="1305"/>
      <c r="AL10" s="1305"/>
      <c r="AM10" s="1305"/>
      <c r="AN10" s="1305"/>
      <c r="AO10" s="1305"/>
      <c r="AP10" s="1305"/>
      <c r="AQ10" s="1305"/>
      <c r="AR10" s="1305"/>
      <c r="AS10" s="1305"/>
      <c r="AT10" s="1305"/>
      <c r="AU10" s="1305"/>
      <c r="AV10" s="1305"/>
      <c r="AW10" s="1305"/>
      <c r="AX10" s="1305"/>
      <c r="AY10" s="1305"/>
      <c r="AZ10" s="1305"/>
      <c r="BA10" s="1305"/>
      <c r="BB10" s="1305"/>
      <c r="BC10" s="1305"/>
      <c r="BD10" s="1305"/>
      <c r="BE10" s="1305"/>
      <c r="BF10" s="1305"/>
      <c r="BG10" s="1305"/>
      <c r="BH10" s="1305"/>
      <c r="BI10" s="1305"/>
      <c r="BJ10" s="1305"/>
      <c r="BK10" s="1305"/>
      <c r="BL10" s="1305"/>
      <c r="BM10" s="1305"/>
      <c r="BN10" s="1305"/>
      <c r="BO10" s="1305"/>
      <c r="BP10" s="1305"/>
      <c r="BQ10" s="1305"/>
      <c r="BR10" s="1305"/>
      <c r="BS10" s="1305"/>
      <c r="BT10" s="1305"/>
      <c r="BU10" s="1305"/>
      <c r="BV10" s="1305"/>
      <c r="BW10" s="1305"/>
      <c r="BX10" s="1305"/>
      <c r="BY10" s="1305"/>
      <c r="BZ10" s="1305"/>
      <c r="CA10" s="1305"/>
      <c r="CB10" s="1305"/>
      <c r="CC10" s="1305"/>
      <c r="CD10" s="1305"/>
      <c r="CE10" s="1305"/>
      <c r="CF10" s="1305"/>
      <c r="CG10" s="1305"/>
      <c r="CH10" s="1305"/>
      <c r="CI10" s="1305"/>
      <c r="CJ10" s="1305"/>
      <c r="CK10" s="1305"/>
      <c r="CL10" s="1305"/>
      <c r="CM10" s="1305"/>
      <c r="CN10" s="1305"/>
      <c r="CO10" s="1305"/>
      <c r="CP10" s="1305"/>
      <c r="CQ10" s="1305"/>
      <c r="CR10" s="1305"/>
      <c r="CS10" s="1305"/>
      <c r="CT10" s="1305"/>
      <c r="CU10" s="1305"/>
      <c r="CV10" s="1305"/>
      <c r="CW10" s="1305"/>
      <c r="CX10" s="1305"/>
      <c r="CY10" s="1305"/>
      <c r="CZ10" s="1305"/>
      <c r="DA10" s="1305"/>
      <c r="DB10" s="1305"/>
      <c r="DC10" s="1305"/>
      <c r="DD10" s="1305"/>
      <c r="DE10" s="1305"/>
      <c r="DF10" s="1305"/>
      <c r="DG10" s="1305"/>
      <c r="DH10" s="1305"/>
      <c r="DI10" s="1305"/>
      <c r="DJ10" s="1305"/>
      <c r="DK10" s="1305"/>
      <c r="DL10" s="1305"/>
      <c r="DM10" s="1305"/>
      <c r="DN10" s="1305"/>
      <c r="DO10" s="1305"/>
      <c r="DP10" s="1305"/>
      <c r="DQ10" s="1305"/>
      <c r="DR10" s="1305"/>
      <c r="DS10" s="1305"/>
      <c r="DT10" s="1305"/>
      <c r="DU10" s="1305"/>
      <c r="DV10" s="1305"/>
      <c r="DW10" s="1305"/>
      <c r="DX10" s="1305"/>
      <c r="DY10" s="1305"/>
      <c r="DZ10" s="1158"/>
    </row>
    <row r="11" spans="2:131">
      <c r="B11" s="1156"/>
      <c r="C11" s="1157"/>
      <c r="D11" s="1157"/>
      <c r="E11" s="1157"/>
      <c r="F11" s="1157"/>
      <c r="G11" s="1157"/>
      <c r="H11" s="1157"/>
      <c r="I11" s="1157"/>
      <c r="J11" s="1157"/>
      <c r="K11" s="1157"/>
      <c r="L11" s="1157"/>
      <c r="M11" s="1157"/>
      <c r="N11" s="1157"/>
      <c r="O11" s="1157"/>
      <c r="P11" s="1157"/>
      <c r="Q11" s="1157"/>
      <c r="R11" s="1157"/>
      <c r="S11" s="1157"/>
      <c r="T11" s="1157"/>
      <c r="U11" s="1157"/>
      <c r="V11" s="1157"/>
      <c r="W11" s="1157"/>
      <c r="X11" s="1157"/>
      <c r="Y11" s="1157"/>
      <c r="Z11" s="1157"/>
      <c r="AA11" s="1157"/>
      <c r="AB11" s="1157"/>
      <c r="AC11" s="1157"/>
      <c r="AD11" s="1157"/>
      <c r="AE11" s="1157"/>
      <c r="AF11" s="1157"/>
      <c r="AG11" s="1157"/>
      <c r="AH11" s="1157"/>
      <c r="AI11" s="1157"/>
      <c r="AJ11" s="1157"/>
      <c r="AK11" s="1157"/>
      <c r="AL11" s="1157"/>
      <c r="AM11" s="1157"/>
      <c r="AN11" s="1157"/>
      <c r="AO11" s="1157"/>
      <c r="AP11" s="1157"/>
      <c r="AQ11" s="1157"/>
      <c r="AR11" s="1157"/>
      <c r="AS11" s="1157"/>
      <c r="AT11" s="1157"/>
      <c r="AU11" s="1157"/>
      <c r="AV11" s="1157"/>
      <c r="AW11" s="1157"/>
      <c r="AX11" s="1157"/>
      <c r="AY11" s="1157"/>
      <c r="AZ11" s="1157"/>
      <c r="BA11" s="1157"/>
      <c r="BB11" s="1157"/>
      <c r="BC11" s="1157"/>
      <c r="BD11" s="1157"/>
      <c r="BE11" s="1157"/>
      <c r="BF11" s="1157"/>
      <c r="BG11" s="1157"/>
      <c r="BH11" s="1157"/>
      <c r="BI11" s="1157"/>
      <c r="BJ11" s="1157"/>
      <c r="BK11" s="1157"/>
      <c r="BL11" s="1157"/>
      <c r="BM11" s="1157"/>
      <c r="BN11" s="1157"/>
      <c r="BO11" s="1157"/>
      <c r="BP11" s="1157"/>
      <c r="BQ11" s="1157"/>
      <c r="BR11" s="1157"/>
      <c r="BS11" s="1157"/>
      <c r="BT11" s="1157"/>
      <c r="BU11" s="1157"/>
      <c r="BV11" s="1157"/>
      <c r="BW11" s="1157"/>
      <c r="BX11" s="1157"/>
      <c r="BY11" s="1157"/>
      <c r="BZ11" s="1157"/>
      <c r="CA11" s="1157"/>
      <c r="CB11" s="1157"/>
      <c r="CC11" s="1157"/>
      <c r="CD11" s="1157"/>
      <c r="CE11" s="1157"/>
      <c r="CF11" s="1157"/>
      <c r="CG11" s="1157"/>
      <c r="CH11" s="1157"/>
      <c r="CI11" s="1157"/>
      <c r="CJ11" s="1157"/>
      <c r="CK11" s="1157"/>
      <c r="CL11" s="1157"/>
      <c r="CM11" s="1157"/>
      <c r="CN11" s="1157"/>
      <c r="CO11" s="1157"/>
      <c r="CP11" s="1157"/>
      <c r="CQ11" s="1157"/>
      <c r="CR11" s="1157"/>
      <c r="CS11" s="1157"/>
      <c r="CT11" s="1157"/>
      <c r="CU11" s="1157"/>
      <c r="CV11" s="1157"/>
      <c r="CW11" s="1157"/>
      <c r="CX11" s="1157"/>
      <c r="CY11" s="1157"/>
      <c r="CZ11" s="1157"/>
      <c r="DA11" s="1157"/>
      <c r="DB11" s="1157"/>
      <c r="DC11" s="1157"/>
      <c r="DD11" s="1157"/>
      <c r="DE11" s="1157"/>
      <c r="DF11" s="1157"/>
      <c r="DG11" s="1157"/>
      <c r="DH11" s="1157"/>
      <c r="DI11" s="1157"/>
      <c r="DJ11" s="1157"/>
      <c r="DK11" s="1157"/>
      <c r="DL11" s="1157"/>
      <c r="DM11" s="1157"/>
      <c r="DN11" s="1157"/>
      <c r="DO11" s="1157"/>
      <c r="DP11" s="1157"/>
      <c r="DQ11" s="1157"/>
      <c r="DR11" s="1157"/>
      <c r="DS11" s="1157"/>
      <c r="DT11" s="1157"/>
      <c r="DU11" s="1157"/>
      <c r="DV11" s="1157"/>
      <c r="DW11" s="1157"/>
      <c r="DX11" s="1157"/>
      <c r="DY11" s="1157"/>
      <c r="DZ11" s="1158"/>
    </row>
    <row r="12" spans="2:131" ht="7.5" customHeight="1">
      <c r="B12" s="1156"/>
      <c r="C12" s="1157"/>
      <c r="D12" s="1157"/>
      <c r="E12" s="1157"/>
      <c r="F12" s="1157"/>
      <c r="G12" s="1157"/>
      <c r="H12" s="1157"/>
      <c r="I12" s="1157"/>
      <c r="J12" s="1157"/>
      <c r="K12" s="1157"/>
      <c r="L12" s="1157"/>
      <c r="M12" s="1157"/>
      <c r="N12" s="1157"/>
      <c r="O12" s="1157"/>
      <c r="P12" s="1157"/>
      <c r="Q12" s="1157"/>
      <c r="R12" s="1157"/>
      <c r="S12" s="1157"/>
      <c r="T12" s="1157"/>
      <c r="U12" s="1157"/>
      <c r="V12" s="1157"/>
      <c r="W12" s="1157"/>
      <c r="X12" s="1157"/>
      <c r="Y12" s="1157"/>
      <c r="Z12" s="1157"/>
      <c r="AA12" s="1157"/>
      <c r="AB12" s="1157"/>
      <c r="AC12" s="1157"/>
      <c r="AD12" s="1157"/>
      <c r="AE12" s="1157"/>
      <c r="AF12" s="1157"/>
      <c r="AG12" s="1157"/>
      <c r="AH12" s="1157"/>
      <c r="AI12" s="1157"/>
      <c r="AJ12" s="1157"/>
      <c r="AK12" s="1157"/>
      <c r="AL12" s="1157"/>
      <c r="AM12" s="1157"/>
      <c r="AN12" s="1157"/>
      <c r="AO12" s="1157"/>
      <c r="AP12" s="1157"/>
      <c r="AQ12" s="1157"/>
      <c r="AR12" s="1157"/>
      <c r="AS12" s="1157"/>
      <c r="AT12" s="1157"/>
      <c r="AU12" s="1157"/>
      <c r="AV12" s="1157"/>
      <c r="AW12" s="1157"/>
      <c r="AX12" s="1157"/>
      <c r="AY12" s="1157"/>
      <c r="AZ12" s="1157"/>
      <c r="BA12" s="1157"/>
      <c r="BB12" s="1157"/>
      <c r="BC12" s="1157"/>
      <c r="BD12" s="1157"/>
      <c r="BE12" s="1157"/>
      <c r="BF12" s="1157"/>
      <c r="BG12" s="1157"/>
      <c r="BH12" s="1157"/>
      <c r="BI12" s="1157"/>
      <c r="BJ12" s="1157"/>
      <c r="BK12" s="1157"/>
      <c r="BL12" s="1157"/>
      <c r="BM12" s="1157"/>
      <c r="BN12" s="1157"/>
      <c r="BO12" s="1157"/>
      <c r="BP12" s="1157"/>
      <c r="BQ12" s="1157"/>
      <c r="BR12" s="1157"/>
      <c r="BS12" s="1157"/>
      <c r="BT12" s="1157"/>
      <c r="BU12" s="1157"/>
      <c r="BV12" s="1157"/>
      <c r="BW12" s="1157"/>
      <c r="BX12" s="1157"/>
      <c r="BY12" s="1157"/>
      <c r="BZ12" s="1157"/>
      <c r="CA12" s="1157"/>
      <c r="CB12" s="1157"/>
      <c r="CC12" s="1157"/>
      <c r="CD12" s="1157"/>
      <c r="CE12" s="1157"/>
      <c r="CF12" s="1157"/>
      <c r="CG12" s="1157"/>
      <c r="CH12" s="1157"/>
      <c r="CI12" s="1157"/>
      <c r="CJ12" s="1157"/>
      <c r="CK12" s="1157"/>
      <c r="CL12" s="1157"/>
      <c r="CM12" s="1157"/>
      <c r="CN12" s="1157"/>
      <c r="CO12" s="1157"/>
      <c r="CP12" s="1157"/>
      <c r="CQ12" s="1157"/>
      <c r="CR12" s="1157"/>
      <c r="CS12" s="1157"/>
      <c r="CT12" s="1157"/>
      <c r="CU12" s="1157"/>
      <c r="CV12" s="1157"/>
      <c r="CW12" s="1157"/>
      <c r="CX12" s="1157"/>
      <c r="CY12" s="1157"/>
      <c r="CZ12" s="1157"/>
      <c r="DA12" s="1157"/>
      <c r="DB12" s="1157"/>
      <c r="DC12" s="1157"/>
      <c r="DD12" s="1157"/>
      <c r="DE12" s="1157"/>
      <c r="DF12" s="1157"/>
      <c r="DG12" s="1157"/>
      <c r="DH12" s="1157"/>
      <c r="DI12" s="1157"/>
      <c r="DJ12" s="1157"/>
      <c r="DK12" s="1157"/>
      <c r="DL12" s="1157"/>
      <c r="DM12" s="1157"/>
      <c r="DN12" s="1157"/>
      <c r="DO12" s="1157"/>
      <c r="DP12" s="1157"/>
      <c r="DQ12" s="1157"/>
      <c r="DR12" s="1157"/>
      <c r="DS12" s="1157"/>
      <c r="DT12" s="1157"/>
      <c r="DU12" s="1157"/>
      <c r="DV12" s="1157"/>
      <c r="DW12" s="1157"/>
      <c r="DX12" s="1157"/>
      <c r="DY12" s="1157"/>
      <c r="DZ12" s="1158"/>
      <c r="EA12" s="1198"/>
    </row>
    <row r="13" spans="2:131" ht="10.9" customHeight="1">
      <c r="B13" s="1156"/>
      <c r="C13" s="1185" t="s">
        <v>525</v>
      </c>
      <c r="D13" s="1157"/>
      <c r="E13" s="1157"/>
      <c r="F13" s="1157"/>
      <c r="G13" s="1157"/>
      <c r="H13" s="1157"/>
      <c r="I13" s="1157"/>
      <c r="J13" s="1157"/>
      <c r="K13" s="1157"/>
      <c r="L13" s="1157"/>
      <c r="M13" s="1157"/>
      <c r="N13" s="1157"/>
      <c r="O13" s="1157"/>
      <c r="P13" s="1157"/>
      <c r="Q13" s="1157"/>
      <c r="R13" s="1157"/>
      <c r="S13" s="1157"/>
      <c r="T13" s="1157"/>
      <c r="U13" s="1157"/>
      <c r="V13" s="1157"/>
      <c r="W13" s="1157"/>
      <c r="X13" s="1157"/>
      <c r="Y13" s="1157"/>
      <c r="Z13" s="1157"/>
      <c r="AA13" s="1157"/>
      <c r="AB13" s="1157"/>
      <c r="AC13" s="1157"/>
      <c r="AD13" s="1157"/>
      <c r="AE13" s="1157"/>
      <c r="AF13" s="1157"/>
      <c r="AG13" s="1157"/>
      <c r="AH13" s="1157"/>
      <c r="AI13" s="1157"/>
      <c r="AJ13" s="1157"/>
      <c r="AK13" s="1157"/>
      <c r="AL13" s="1157"/>
      <c r="AM13" s="1157"/>
      <c r="AN13" s="1157"/>
      <c r="AO13" s="1157"/>
      <c r="AP13" s="1157"/>
      <c r="AQ13" s="1157"/>
      <c r="AR13" s="1157"/>
      <c r="AS13" s="1157"/>
      <c r="AT13" s="1157"/>
      <c r="AU13" s="1157"/>
      <c r="AV13" s="1157"/>
      <c r="AW13" s="1157"/>
      <c r="AX13" s="1157"/>
      <c r="AY13" s="1157"/>
      <c r="AZ13" s="1157"/>
      <c r="BA13" s="1157"/>
      <c r="BB13" s="1157"/>
      <c r="BC13" s="1157"/>
      <c r="BD13" s="1157"/>
      <c r="BE13" s="1157"/>
      <c r="BF13" s="1157"/>
      <c r="BG13" s="1157"/>
      <c r="BH13" s="1157"/>
      <c r="BI13" s="1157"/>
      <c r="BJ13" s="1157"/>
      <c r="BK13" s="1157"/>
      <c r="BL13" s="1157"/>
      <c r="BM13" s="1157"/>
      <c r="BN13" s="1157"/>
      <c r="BO13" s="1157"/>
      <c r="BP13" s="1157"/>
      <c r="BQ13" s="1157"/>
      <c r="BR13" s="1157"/>
      <c r="BS13" s="1157"/>
      <c r="BT13" s="1157"/>
      <c r="BU13" s="1157"/>
      <c r="BV13" s="1157"/>
      <c r="BW13" s="1157"/>
      <c r="BX13" s="1157"/>
      <c r="BY13" s="1157"/>
      <c r="BZ13" s="1157"/>
      <c r="CA13" s="1157"/>
      <c r="CB13" s="1157"/>
      <c r="CC13" s="1157"/>
      <c r="CD13" s="1157"/>
      <c r="CE13" s="1157"/>
      <c r="CF13" s="1157"/>
      <c r="CG13" s="1157"/>
      <c r="CH13" s="1157"/>
      <c r="CI13" s="1157"/>
      <c r="CJ13" s="1157"/>
      <c r="CK13" s="1157"/>
      <c r="CL13" s="1157"/>
      <c r="CM13" s="1157"/>
      <c r="CN13" s="1157"/>
      <c r="CO13" s="1157"/>
      <c r="CP13" s="1157"/>
      <c r="CQ13" s="1157"/>
      <c r="CR13" s="1157"/>
      <c r="CS13" s="1157"/>
      <c r="CT13" s="1157"/>
      <c r="CU13" s="1157"/>
      <c r="CV13" s="1157"/>
      <c r="CW13" s="1157"/>
      <c r="CX13" s="1157"/>
      <c r="CY13" s="1157"/>
      <c r="CZ13" s="1157"/>
      <c r="DA13" s="1157"/>
      <c r="DB13" s="1157"/>
      <c r="DC13" s="1157"/>
      <c r="DD13" s="1157"/>
      <c r="DE13" s="1157"/>
      <c r="DF13" s="1157"/>
      <c r="DG13" s="1157"/>
      <c r="DH13" s="1157"/>
      <c r="DI13" s="1157"/>
      <c r="DJ13" s="1157"/>
      <c r="DK13" s="1157"/>
      <c r="DL13" s="1157"/>
      <c r="DM13" s="1157"/>
      <c r="DN13" s="1157"/>
      <c r="DO13" s="1157"/>
      <c r="DP13" s="1157"/>
      <c r="DQ13" s="1157"/>
      <c r="DR13" s="1157"/>
      <c r="DS13" s="1157"/>
      <c r="DT13" s="1157"/>
      <c r="DU13" s="1157"/>
      <c r="DV13" s="1157"/>
      <c r="DW13" s="1157"/>
      <c r="DX13" s="1157"/>
      <c r="DY13" s="1157"/>
      <c r="DZ13" s="1158"/>
      <c r="EA13" s="1198"/>
    </row>
    <row r="14" spans="2:131" ht="16.5" customHeight="1">
      <c r="B14" s="1156"/>
      <c r="C14" s="1157"/>
      <c r="D14" s="1157"/>
      <c r="E14" s="1157"/>
      <c r="F14" s="1157"/>
      <c r="G14" s="1157"/>
      <c r="H14" s="1157"/>
      <c r="I14" s="1157"/>
      <c r="J14" s="1157"/>
      <c r="K14" s="1157"/>
      <c r="L14" s="1157"/>
      <c r="M14" s="1157"/>
      <c r="N14" s="1157"/>
      <c r="O14" s="1157"/>
      <c r="P14" s="1157"/>
      <c r="Q14" s="1157"/>
      <c r="R14" s="1157"/>
      <c r="S14" s="1157"/>
      <c r="T14" s="1157"/>
      <c r="U14" s="1157"/>
      <c r="V14" s="1157"/>
      <c r="W14" s="1157"/>
      <c r="X14" s="1157"/>
      <c r="Y14" s="1157"/>
      <c r="Z14" s="1157"/>
      <c r="AA14" s="1157"/>
      <c r="AB14" s="1157"/>
      <c r="AC14" s="1157"/>
      <c r="AD14" s="1157"/>
      <c r="AE14" s="1157"/>
      <c r="AF14" s="1157"/>
      <c r="AG14" s="1157"/>
      <c r="AH14" s="1157"/>
      <c r="AI14" s="1157"/>
      <c r="AJ14" s="1157"/>
      <c r="AK14" s="1157"/>
      <c r="AL14" s="1157"/>
      <c r="AM14" s="1157"/>
      <c r="AN14" s="1157"/>
      <c r="AO14" s="1157"/>
      <c r="AP14" s="1157"/>
      <c r="AQ14" s="1157"/>
      <c r="AR14" s="1157"/>
      <c r="AS14" s="1157"/>
      <c r="AT14" s="1157"/>
      <c r="AU14" s="1157"/>
      <c r="AV14" s="1157"/>
      <c r="AW14" s="1157"/>
      <c r="AX14" s="1157"/>
      <c r="AY14" s="1157"/>
      <c r="AZ14" s="1157"/>
      <c r="BA14" s="1157"/>
      <c r="BB14" s="1157"/>
      <c r="BC14" s="1157"/>
      <c r="BD14" s="1157"/>
      <c r="BE14" s="1157"/>
      <c r="BF14" s="1157"/>
      <c r="BG14" s="1157"/>
      <c r="BH14" s="1157"/>
      <c r="BI14" s="1157"/>
      <c r="BJ14" s="1157"/>
      <c r="BK14" s="1157"/>
      <c r="BL14" s="1157"/>
      <c r="BM14" s="1157"/>
      <c r="BN14" s="1157"/>
      <c r="BO14" s="1157"/>
      <c r="BP14" s="1157"/>
      <c r="BQ14" s="1157"/>
      <c r="BR14" s="1157"/>
      <c r="BS14" s="1157"/>
      <c r="BT14" s="1157"/>
      <c r="BU14" s="1157"/>
      <c r="BV14" s="1157"/>
      <c r="BW14" s="1157"/>
      <c r="BX14" s="1157"/>
      <c r="BY14" s="1157"/>
      <c r="BZ14" s="1157"/>
      <c r="CA14" s="1157"/>
      <c r="CB14" s="1157"/>
      <c r="CC14" s="1157"/>
      <c r="CD14" s="1157"/>
      <c r="CE14" s="1157"/>
      <c r="CF14" s="1157"/>
      <c r="CG14" s="1157"/>
      <c r="CH14" s="1157"/>
      <c r="CI14" s="1157"/>
      <c r="CJ14" s="1157"/>
      <c r="CK14" s="1157"/>
      <c r="CL14" s="1157"/>
      <c r="CM14" s="1157"/>
      <c r="CN14" s="1157"/>
      <c r="CO14" s="1157"/>
      <c r="CP14" s="1157"/>
      <c r="CQ14" s="1157"/>
      <c r="CR14" s="1157"/>
      <c r="CS14" s="1157"/>
      <c r="CT14" s="1157"/>
      <c r="CU14" s="1157"/>
      <c r="CV14" s="1157"/>
      <c r="CW14" s="1157"/>
      <c r="CX14" s="1157"/>
      <c r="CY14" s="1157"/>
      <c r="CZ14" s="1157"/>
      <c r="DA14" s="1157"/>
      <c r="DB14" s="1157"/>
      <c r="DC14" s="1157"/>
      <c r="DD14" s="1157"/>
      <c r="DE14" s="1157"/>
      <c r="DF14" s="1157"/>
      <c r="DG14" s="1157"/>
      <c r="DH14" s="1157"/>
      <c r="DI14" s="1157"/>
      <c r="DJ14" s="1157"/>
      <c r="DK14" s="1157"/>
      <c r="DL14" s="1157"/>
      <c r="DM14" s="1157"/>
      <c r="DN14" s="1157"/>
      <c r="DO14" s="1157"/>
      <c r="DP14" s="1157"/>
      <c r="DQ14" s="1157"/>
      <c r="DR14" s="1157"/>
      <c r="DS14" s="1157"/>
      <c r="DT14" s="1157"/>
      <c r="DU14" s="1157"/>
      <c r="DV14" s="1157"/>
      <c r="DW14" s="1157"/>
      <c r="DX14" s="1157"/>
      <c r="DY14" s="1157"/>
      <c r="DZ14" s="1158"/>
      <c r="EA14" s="1198"/>
    </row>
    <row r="15" spans="2:131" ht="26.45" customHeight="1">
      <c r="B15" s="1191"/>
      <c r="C15" s="2509" t="s">
        <v>341</v>
      </c>
      <c r="D15" s="2509"/>
      <c r="E15" s="2509"/>
      <c r="F15" s="2509"/>
      <c r="G15" s="2509"/>
      <c r="H15" s="2509"/>
      <c r="I15" s="2509"/>
      <c r="J15" s="2509"/>
      <c r="K15" s="2509"/>
      <c r="L15" s="2509"/>
      <c r="M15" s="2509"/>
      <c r="N15" s="2509"/>
      <c r="O15" s="2509" t="s">
        <v>342</v>
      </c>
      <c r="P15" s="2509"/>
      <c r="Q15" s="2509"/>
      <c r="R15" s="2509"/>
      <c r="S15" s="2509"/>
      <c r="T15" s="2509"/>
      <c r="U15" s="2509"/>
      <c r="V15" s="2509"/>
      <c r="W15" s="2509"/>
      <c r="X15" s="2509"/>
      <c r="Y15" s="2509"/>
      <c r="Z15" s="2509"/>
      <c r="AA15" s="2509"/>
      <c r="AB15" s="2509"/>
      <c r="AC15" s="2509"/>
      <c r="AD15" s="2509"/>
      <c r="AE15" s="2509"/>
      <c r="AF15" s="2509"/>
      <c r="AG15" s="2509"/>
      <c r="AH15" s="2509"/>
      <c r="AI15" s="2509"/>
      <c r="AJ15" s="2509"/>
      <c r="AK15" s="2509"/>
      <c r="AL15" s="2509" t="s">
        <v>348</v>
      </c>
      <c r="AM15" s="2509"/>
      <c r="AN15" s="2509"/>
      <c r="AO15" s="2509"/>
      <c r="AP15" s="2509"/>
      <c r="AQ15" s="2509"/>
      <c r="AR15" s="2509"/>
      <c r="AS15" s="2509"/>
      <c r="AT15" s="2509"/>
      <c r="AU15" s="2509"/>
      <c r="AV15" s="2509"/>
      <c r="AW15" s="2509"/>
      <c r="AX15" s="2509"/>
      <c r="AY15" s="2509"/>
      <c r="AZ15" s="2509"/>
      <c r="BA15" s="2509"/>
      <c r="BB15" s="2509"/>
      <c r="BC15" s="2509"/>
      <c r="BD15" s="2509"/>
      <c r="BE15" s="2509"/>
      <c r="BF15" s="2509"/>
      <c r="BG15" s="2509"/>
      <c r="BH15" s="2509"/>
      <c r="BI15" s="2509"/>
      <c r="BJ15" s="2509"/>
      <c r="BK15" s="2509"/>
      <c r="BL15" s="1185"/>
      <c r="BM15" s="1185"/>
      <c r="BN15" s="2509" t="s">
        <v>514</v>
      </c>
      <c r="BO15" s="2509"/>
      <c r="BP15" s="2509"/>
      <c r="BQ15" s="2509"/>
      <c r="BR15" s="2509"/>
      <c r="BS15" s="2509"/>
      <c r="BT15" s="2509"/>
      <c r="BU15" s="2509"/>
      <c r="BV15" s="2509"/>
      <c r="BW15" s="2509"/>
      <c r="BX15" s="2509"/>
      <c r="BY15" s="2509"/>
      <c r="BZ15" s="2509"/>
      <c r="CA15" s="2509"/>
      <c r="CB15" s="2509"/>
      <c r="CC15" s="2509"/>
      <c r="CD15" s="2509"/>
      <c r="CE15" s="2509" t="s">
        <v>342</v>
      </c>
      <c r="CF15" s="2509"/>
      <c r="CG15" s="2509"/>
      <c r="CH15" s="2509"/>
      <c r="CI15" s="2509"/>
      <c r="CJ15" s="2509"/>
      <c r="CK15" s="2509"/>
      <c r="CL15" s="2509"/>
      <c r="CM15" s="2509"/>
      <c r="CN15" s="2509"/>
      <c r="CO15" s="2509"/>
      <c r="CP15" s="2509"/>
      <c r="CQ15" s="2509"/>
      <c r="CR15" s="2509"/>
      <c r="CS15" s="2509"/>
      <c r="CT15" s="2509"/>
      <c r="CU15" s="2509"/>
      <c r="CV15" s="2509"/>
      <c r="CW15" s="2509"/>
      <c r="CX15" s="2510" t="s">
        <v>348</v>
      </c>
      <c r="CY15" s="2511"/>
      <c r="CZ15" s="2511"/>
      <c r="DA15" s="2511"/>
      <c r="DB15" s="2511"/>
      <c r="DC15" s="2511"/>
      <c r="DD15" s="2511"/>
      <c r="DE15" s="2511"/>
      <c r="DF15" s="2511"/>
      <c r="DG15" s="2511"/>
      <c r="DH15" s="2511"/>
      <c r="DI15" s="2511"/>
      <c r="DJ15" s="2511"/>
      <c r="DK15" s="2511"/>
      <c r="DL15" s="2511"/>
      <c r="DM15" s="2511"/>
      <c r="DN15" s="2511"/>
      <c r="DO15" s="2511"/>
      <c r="DP15" s="2511"/>
      <c r="DQ15" s="2511"/>
      <c r="DR15" s="2511"/>
      <c r="DS15" s="2511"/>
      <c r="DT15" s="2511"/>
      <c r="DU15" s="2511"/>
      <c r="DV15" s="2511"/>
      <c r="DW15" s="2511"/>
      <c r="DX15" s="2512"/>
      <c r="DY15" s="1157"/>
      <c r="DZ15" s="1158"/>
      <c r="EA15" s="1198"/>
    </row>
    <row r="16" spans="2:131" ht="26.45" customHeight="1">
      <c r="B16" s="1156"/>
      <c r="C16" s="2542" t="s">
        <v>844</v>
      </c>
      <c r="D16" s="2542"/>
      <c r="E16" s="2542"/>
      <c r="F16" s="2542"/>
      <c r="G16" s="2542"/>
      <c r="H16" s="2542"/>
      <c r="I16" s="2542"/>
      <c r="J16" s="2542"/>
      <c r="K16" s="2542"/>
      <c r="L16" s="2542"/>
      <c r="M16" s="2542"/>
      <c r="N16" s="2542"/>
      <c r="O16" s="2558"/>
      <c r="P16" s="2558"/>
      <c r="Q16" s="2558"/>
      <c r="R16" s="2558"/>
      <c r="S16" s="2558"/>
      <c r="T16" s="2558"/>
      <c r="U16" s="2558"/>
      <c r="V16" s="2558"/>
      <c r="W16" s="2558"/>
      <c r="X16" s="2558"/>
      <c r="Y16" s="2558"/>
      <c r="Z16" s="2558"/>
      <c r="AA16" s="2558"/>
      <c r="AB16" s="2558"/>
      <c r="AC16" s="2558"/>
      <c r="AD16" s="2558"/>
      <c r="AE16" s="2558"/>
      <c r="AF16" s="2558"/>
      <c r="AG16" s="2558"/>
      <c r="AH16" s="2558"/>
      <c r="AI16" s="2558"/>
      <c r="AJ16" s="2558"/>
      <c r="AK16" s="2558"/>
      <c r="AL16" s="2559"/>
      <c r="AM16" s="2560"/>
      <c r="AN16" s="2560"/>
      <c r="AO16" s="2560"/>
      <c r="AP16" s="2560"/>
      <c r="AQ16" s="2560"/>
      <c r="AR16" s="2560"/>
      <c r="AS16" s="2560"/>
      <c r="AT16" s="2560"/>
      <c r="AU16" s="2560"/>
      <c r="AV16" s="2560"/>
      <c r="AW16" s="2560"/>
      <c r="AX16" s="2560"/>
      <c r="AY16" s="2560"/>
      <c r="AZ16" s="2560"/>
      <c r="BA16" s="2560"/>
      <c r="BB16" s="2560"/>
      <c r="BC16" s="2560"/>
      <c r="BD16" s="2560"/>
      <c r="BE16" s="2560"/>
      <c r="BF16" s="2560"/>
      <c r="BG16" s="2560"/>
      <c r="BH16" s="2560"/>
      <c r="BI16" s="2560"/>
      <c r="BJ16" s="2560"/>
      <c r="BK16" s="2561"/>
      <c r="BL16" s="1185"/>
      <c r="BM16" s="1185"/>
      <c r="BN16" s="2542" t="s">
        <v>844</v>
      </c>
      <c r="BO16" s="2542"/>
      <c r="BP16" s="2542"/>
      <c r="BQ16" s="2542"/>
      <c r="BR16" s="2542"/>
      <c r="BS16" s="2542"/>
      <c r="BT16" s="2542"/>
      <c r="BU16" s="2542"/>
      <c r="BV16" s="2542"/>
      <c r="BW16" s="2542"/>
      <c r="BX16" s="2542"/>
      <c r="BY16" s="2542"/>
      <c r="BZ16" s="2542"/>
      <c r="CA16" s="2542"/>
      <c r="CB16" s="2542"/>
      <c r="CC16" s="2542"/>
      <c r="CD16" s="2542"/>
      <c r="CE16" s="2558"/>
      <c r="CF16" s="2558"/>
      <c r="CG16" s="2558"/>
      <c r="CH16" s="2558"/>
      <c r="CI16" s="2558"/>
      <c r="CJ16" s="2558"/>
      <c r="CK16" s="2558"/>
      <c r="CL16" s="2558"/>
      <c r="CM16" s="2558"/>
      <c r="CN16" s="2558"/>
      <c r="CO16" s="2558"/>
      <c r="CP16" s="2558"/>
      <c r="CQ16" s="2558"/>
      <c r="CR16" s="2558"/>
      <c r="CS16" s="2558"/>
      <c r="CT16" s="2558"/>
      <c r="CU16" s="2558"/>
      <c r="CV16" s="2558"/>
      <c r="CW16" s="2558"/>
      <c r="CX16" s="2559"/>
      <c r="CY16" s="2560"/>
      <c r="CZ16" s="2560"/>
      <c r="DA16" s="2560"/>
      <c r="DB16" s="2560"/>
      <c r="DC16" s="2560"/>
      <c r="DD16" s="2560"/>
      <c r="DE16" s="2560"/>
      <c r="DF16" s="2560"/>
      <c r="DG16" s="2560"/>
      <c r="DH16" s="2560"/>
      <c r="DI16" s="2560"/>
      <c r="DJ16" s="2560"/>
      <c r="DK16" s="2560"/>
      <c r="DL16" s="2560"/>
      <c r="DM16" s="2560"/>
      <c r="DN16" s="2560"/>
      <c r="DO16" s="2560"/>
      <c r="DP16" s="2560"/>
      <c r="DQ16" s="2560"/>
      <c r="DR16" s="2560"/>
      <c r="DS16" s="2560"/>
      <c r="DT16" s="2560"/>
      <c r="DU16" s="2560"/>
      <c r="DV16" s="2560"/>
      <c r="DW16" s="2560"/>
      <c r="DX16" s="2561"/>
      <c r="DY16" s="1157"/>
      <c r="DZ16" s="1158"/>
      <c r="EA16" s="1198"/>
    </row>
    <row r="17" spans="2:153" ht="26.25" customHeight="1">
      <c r="B17" s="1156"/>
      <c r="C17" s="2542" t="s">
        <v>343</v>
      </c>
      <c r="D17" s="2542"/>
      <c r="E17" s="2542"/>
      <c r="F17" s="2542"/>
      <c r="G17" s="2542"/>
      <c r="H17" s="2542"/>
      <c r="I17" s="2542"/>
      <c r="J17" s="2542"/>
      <c r="K17" s="2542"/>
      <c r="L17" s="2542"/>
      <c r="M17" s="2542"/>
      <c r="N17" s="2542"/>
      <c r="O17" s="2558"/>
      <c r="P17" s="2558"/>
      <c r="Q17" s="2558"/>
      <c r="R17" s="2558"/>
      <c r="S17" s="2558"/>
      <c r="T17" s="2558"/>
      <c r="U17" s="2558"/>
      <c r="V17" s="2558"/>
      <c r="W17" s="2558"/>
      <c r="X17" s="2558"/>
      <c r="Y17" s="2558"/>
      <c r="Z17" s="2558"/>
      <c r="AA17" s="2558"/>
      <c r="AB17" s="2558"/>
      <c r="AC17" s="2558"/>
      <c r="AD17" s="2558"/>
      <c r="AE17" s="2558"/>
      <c r="AF17" s="2558"/>
      <c r="AG17" s="2558"/>
      <c r="AH17" s="2558"/>
      <c r="AI17" s="2558"/>
      <c r="AJ17" s="2558"/>
      <c r="AK17" s="2558"/>
      <c r="AL17" s="2562"/>
      <c r="AM17" s="2563"/>
      <c r="AN17" s="2563"/>
      <c r="AO17" s="2563"/>
      <c r="AP17" s="2563"/>
      <c r="AQ17" s="2563"/>
      <c r="AR17" s="2563"/>
      <c r="AS17" s="2563"/>
      <c r="AT17" s="2563"/>
      <c r="AU17" s="2563"/>
      <c r="AV17" s="2563"/>
      <c r="AW17" s="2563"/>
      <c r="AX17" s="2563"/>
      <c r="AY17" s="2563"/>
      <c r="AZ17" s="2563"/>
      <c r="BA17" s="2563"/>
      <c r="BB17" s="2563"/>
      <c r="BC17" s="2563"/>
      <c r="BD17" s="2563"/>
      <c r="BE17" s="2563"/>
      <c r="BF17" s="2563"/>
      <c r="BG17" s="2563"/>
      <c r="BH17" s="2563"/>
      <c r="BI17" s="2563"/>
      <c r="BJ17" s="2563"/>
      <c r="BK17" s="2564"/>
      <c r="BL17" s="1223"/>
      <c r="BM17" s="1223"/>
      <c r="BN17" s="2542" t="s">
        <v>343</v>
      </c>
      <c r="BO17" s="2542"/>
      <c r="BP17" s="2542"/>
      <c r="BQ17" s="2542"/>
      <c r="BR17" s="2542"/>
      <c r="BS17" s="2542"/>
      <c r="BT17" s="2542"/>
      <c r="BU17" s="2542"/>
      <c r="BV17" s="2542"/>
      <c r="BW17" s="2542"/>
      <c r="BX17" s="2542"/>
      <c r="BY17" s="2542"/>
      <c r="BZ17" s="2542"/>
      <c r="CA17" s="2542"/>
      <c r="CB17" s="2542"/>
      <c r="CC17" s="2542"/>
      <c r="CD17" s="2542"/>
      <c r="CE17" s="2558"/>
      <c r="CF17" s="2558"/>
      <c r="CG17" s="2558"/>
      <c r="CH17" s="2558"/>
      <c r="CI17" s="2558"/>
      <c r="CJ17" s="2558"/>
      <c r="CK17" s="2558"/>
      <c r="CL17" s="2558"/>
      <c r="CM17" s="2558"/>
      <c r="CN17" s="2558"/>
      <c r="CO17" s="2558"/>
      <c r="CP17" s="2558"/>
      <c r="CQ17" s="2558"/>
      <c r="CR17" s="2558"/>
      <c r="CS17" s="2558"/>
      <c r="CT17" s="2558"/>
      <c r="CU17" s="2558"/>
      <c r="CV17" s="2558"/>
      <c r="CW17" s="2558"/>
      <c r="CX17" s="2562"/>
      <c r="CY17" s="2563"/>
      <c r="CZ17" s="2563"/>
      <c r="DA17" s="2563"/>
      <c r="DB17" s="2563"/>
      <c r="DC17" s="2563"/>
      <c r="DD17" s="2563"/>
      <c r="DE17" s="2563"/>
      <c r="DF17" s="2563"/>
      <c r="DG17" s="2563"/>
      <c r="DH17" s="2563"/>
      <c r="DI17" s="2563"/>
      <c r="DJ17" s="2563"/>
      <c r="DK17" s="2563"/>
      <c r="DL17" s="2563"/>
      <c r="DM17" s="2563"/>
      <c r="DN17" s="2563"/>
      <c r="DO17" s="2563"/>
      <c r="DP17" s="2563"/>
      <c r="DQ17" s="2563"/>
      <c r="DR17" s="2563"/>
      <c r="DS17" s="2563"/>
      <c r="DT17" s="2563"/>
      <c r="DU17" s="2563"/>
      <c r="DV17" s="2563"/>
      <c r="DW17" s="2563"/>
      <c r="DX17" s="2564"/>
      <c r="DY17" s="1157"/>
      <c r="DZ17" s="1158"/>
      <c r="EA17" s="1198"/>
    </row>
    <row r="18" spans="2:153" ht="36" customHeight="1">
      <c r="B18" s="1156"/>
      <c r="C18" s="2542" t="s">
        <v>344</v>
      </c>
      <c r="D18" s="2542"/>
      <c r="E18" s="2542"/>
      <c r="F18" s="2542"/>
      <c r="G18" s="2542"/>
      <c r="H18" s="2542"/>
      <c r="I18" s="2542"/>
      <c r="J18" s="2542"/>
      <c r="K18" s="2542"/>
      <c r="L18" s="2542"/>
      <c r="M18" s="2542"/>
      <c r="N18" s="2542"/>
      <c r="O18" s="2501"/>
      <c r="P18" s="2501"/>
      <c r="Q18" s="2501"/>
      <c r="R18" s="2501"/>
      <c r="S18" s="2501"/>
      <c r="T18" s="2501"/>
      <c r="U18" s="2501"/>
      <c r="V18" s="2501"/>
      <c r="W18" s="2501"/>
      <c r="X18" s="2501"/>
      <c r="Y18" s="2501"/>
      <c r="Z18" s="2501"/>
      <c r="AA18" s="2501"/>
      <c r="AB18" s="2501"/>
      <c r="AC18" s="2501"/>
      <c r="AD18" s="2501"/>
      <c r="AE18" s="2501"/>
      <c r="AF18" s="2501"/>
      <c r="AG18" s="2501"/>
      <c r="AH18" s="2501"/>
      <c r="AI18" s="2501"/>
      <c r="AJ18" s="2501"/>
      <c r="AK18" s="2501"/>
      <c r="AL18" s="2562"/>
      <c r="AM18" s="2563"/>
      <c r="AN18" s="2563"/>
      <c r="AO18" s="2563"/>
      <c r="AP18" s="2563"/>
      <c r="AQ18" s="2563"/>
      <c r="AR18" s="2563"/>
      <c r="AS18" s="2563"/>
      <c r="AT18" s="2563"/>
      <c r="AU18" s="2563"/>
      <c r="AV18" s="2563"/>
      <c r="AW18" s="2563"/>
      <c r="AX18" s="2563"/>
      <c r="AY18" s="2563"/>
      <c r="AZ18" s="2563"/>
      <c r="BA18" s="2563"/>
      <c r="BB18" s="2563"/>
      <c r="BC18" s="2563"/>
      <c r="BD18" s="2563"/>
      <c r="BE18" s="2563"/>
      <c r="BF18" s="2563"/>
      <c r="BG18" s="2563"/>
      <c r="BH18" s="2563"/>
      <c r="BI18" s="2563"/>
      <c r="BJ18" s="2563"/>
      <c r="BK18" s="2564"/>
      <c r="BL18" s="1223"/>
      <c r="BM18" s="1223"/>
      <c r="BN18" s="2542" t="s">
        <v>344</v>
      </c>
      <c r="BO18" s="2542"/>
      <c r="BP18" s="2542"/>
      <c r="BQ18" s="2542"/>
      <c r="BR18" s="2542"/>
      <c r="BS18" s="2542"/>
      <c r="BT18" s="2542"/>
      <c r="BU18" s="2542"/>
      <c r="BV18" s="2542"/>
      <c r="BW18" s="2542"/>
      <c r="BX18" s="2542"/>
      <c r="BY18" s="2542"/>
      <c r="BZ18" s="2542"/>
      <c r="CA18" s="2542"/>
      <c r="CB18" s="2542"/>
      <c r="CC18" s="2542"/>
      <c r="CD18" s="2542"/>
      <c r="CE18" s="2501"/>
      <c r="CF18" s="2501"/>
      <c r="CG18" s="2501"/>
      <c r="CH18" s="2501"/>
      <c r="CI18" s="2501"/>
      <c r="CJ18" s="2501"/>
      <c r="CK18" s="2501"/>
      <c r="CL18" s="2501"/>
      <c r="CM18" s="2501"/>
      <c r="CN18" s="2501"/>
      <c r="CO18" s="2501"/>
      <c r="CP18" s="2501"/>
      <c r="CQ18" s="2501"/>
      <c r="CR18" s="2501"/>
      <c r="CS18" s="2501"/>
      <c r="CT18" s="2501"/>
      <c r="CU18" s="2501"/>
      <c r="CV18" s="2501"/>
      <c r="CW18" s="2501"/>
      <c r="CX18" s="2562"/>
      <c r="CY18" s="2563"/>
      <c r="CZ18" s="2563"/>
      <c r="DA18" s="2563"/>
      <c r="DB18" s="2563"/>
      <c r="DC18" s="2563"/>
      <c r="DD18" s="2563"/>
      <c r="DE18" s="2563"/>
      <c r="DF18" s="2563"/>
      <c r="DG18" s="2563"/>
      <c r="DH18" s="2563"/>
      <c r="DI18" s="2563"/>
      <c r="DJ18" s="2563"/>
      <c r="DK18" s="2563"/>
      <c r="DL18" s="2563"/>
      <c r="DM18" s="2563"/>
      <c r="DN18" s="2563"/>
      <c r="DO18" s="2563"/>
      <c r="DP18" s="2563"/>
      <c r="DQ18" s="2563"/>
      <c r="DR18" s="2563"/>
      <c r="DS18" s="2563"/>
      <c r="DT18" s="2563"/>
      <c r="DU18" s="2563"/>
      <c r="DV18" s="2563"/>
      <c r="DW18" s="2563"/>
      <c r="DX18" s="2564"/>
      <c r="DY18" s="1157"/>
      <c r="DZ18" s="1158"/>
      <c r="EA18" s="1198"/>
    </row>
    <row r="19" spans="2:153" ht="30.75" customHeight="1">
      <c r="B19" s="1156"/>
      <c r="C19" s="2557" t="s">
        <v>529</v>
      </c>
      <c r="D19" s="2557"/>
      <c r="E19" s="2557"/>
      <c r="F19" s="2557"/>
      <c r="G19" s="2557"/>
      <c r="H19" s="2557"/>
      <c r="I19" s="2557"/>
      <c r="J19" s="2557"/>
      <c r="K19" s="2557"/>
      <c r="L19" s="2557"/>
      <c r="M19" s="2557"/>
      <c r="N19" s="2557"/>
      <c r="O19" s="2572"/>
      <c r="P19" s="2572"/>
      <c r="Q19" s="2572"/>
      <c r="R19" s="2572"/>
      <c r="S19" s="2572"/>
      <c r="T19" s="2572"/>
      <c r="U19" s="2572"/>
      <c r="V19" s="2572"/>
      <c r="W19" s="2572"/>
      <c r="X19" s="2572"/>
      <c r="Y19" s="2572"/>
      <c r="Z19" s="2572"/>
      <c r="AA19" s="2572"/>
      <c r="AB19" s="2572"/>
      <c r="AC19" s="2572"/>
      <c r="AD19" s="2572"/>
      <c r="AE19" s="2572"/>
      <c r="AF19" s="2572"/>
      <c r="AG19" s="2572"/>
      <c r="AH19" s="2572"/>
      <c r="AI19" s="2572"/>
      <c r="AJ19" s="2572"/>
      <c r="AK19" s="2572"/>
      <c r="AL19" s="2562"/>
      <c r="AM19" s="2563"/>
      <c r="AN19" s="2563"/>
      <c r="AO19" s="2563"/>
      <c r="AP19" s="2563"/>
      <c r="AQ19" s="2563"/>
      <c r="AR19" s="2563"/>
      <c r="AS19" s="2563"/>
      <c r="AT19" s="2563"/>
      <c r="AU19" s="2563"/>
      <c r="AV19" s="2563"/>
      <c r="AW19" s="2563"/>
      <c r="AX19" s="2563"/>
      <c r="AY19" s="2563"/>
      <c r="AZ19" s="2563"/>
      <c r="BA19" s="2563"/>
      <c r="BB19" s="2563"/>
      <c r="BC19" s="2563"/>
      <c r="BD19" s="2563"/>
      <c r="BE19" s="2563"/>
      <c r="BF19" s="2563"/>
      <c r="BG19" s="2563"/>
      <c r="BH19" s="2563"/>
      <c r="BI19" s="2563"/>
      <c r="BJ19" s="2563"/>
      <c r="BK19" s="2564"/>
      <c r="BL19" s="1223"/>
      <c r="BM19" s="1223"/>
      <c r="BN19" s="2542" t="str">
        <f>+C19</f>
        <v>Área de construcción:</v>
      </c>
      <c r="BO19" s="2542"/>
      <c r="BP19" s="2542"/>
      <c r="BQ19" s="2542"/>
      <c r="BR19" s="2542"/>
      <c r="BS19" s="2542"/>
      <c r="BT19" s="2542"/>
      <c r="BU19" s="2542"/>
      <c r="BV19" s="2542"/>
      <c r="BW19" s="2542"/>
      <c r="BX19" s="2542"/>
      <c r="BY19" s="2542"/>
      <c r="BZ19" s="2542"/>
      <c r="CA19" s="2542"/>
      <c r="CB19" s="2542"/>
      <c r="CC19" s="2542"/>
      <c r="CD19" s="2542"/>
      <c r="CE19" s="2572"/>
      <c r="CF19" s="2572"/>
      <c r="CG19" s="2572"/>
      <c r="CH19" s="2572"/>
      <c r="CI19" s="2572"/>
      <c r="CJ19" s="2572"/>
      <c r="CK19" s="2572"/>
      <c r="CL19" s="2572"/>
      <c r="CM19" s="2572"/>
      <c r="CN19" s="2572"/>
      <c r="CO19" s="2572"/>
      <c r="CP19" s="2572"/>
      <c r="CQ19" s="2572"/>
      <c r="CR19" s="2572"/>
      <c r="CS19" s="2572"/>
      <c r="CT19" s="2572"/>
      <c r="CU19" s="2572"/>
      <c r="CV19" s="2572"/>
      <c r="CW19" s="2572"/>
      <c r="CX19" s="2562"/>
      <c r="CY19" s="2563"/>
      <c r="CZ19" s="2563"/>
      <c r="DA19" s="2563"/>
      <c r="DB19" s="2563"/>
      <c r="DC19" s="2563"/>
      <c r="DD19" s="2563"/>
      <c r="DE19" s="2563"/>
      <c r="DF19" s="2563"/>
      <c r="DG19" s="2563"/>
      <c r="DH19" s="2563"/>
      <c r="DI19" s="2563"/>
      <c r="DJ19" s="2563"/>
      <c r="DK19" s="2563"/>
      <c r="DL19" s="2563"/>
      <c r="DM19" s="2563"/>
      <c r="DN19" s="2563"/>
      <c r="DO19" s="2563"/>
      <c r="DP19" s="2563"/>
      <c r="DQ19" s="2563"/>
      <c r="DR19" s="2563"/>
      <c r="DS19" s="2563"/>
      <c r="DT19" s="2563"/>
      <c r="DU19" s="2563"/>
      <c r="DV19" s="2563"/>
      <c r="DW19" s="2563"/>
      <c r="DX19" s="2564"/>
      <c r="DY19" s="1157"/>
      <c r="DZ19" s="1158"/>
      <c r="EA19" s="1198"/>
    </row>
    <row r="20" spans="2:153" ht="30.75" customHeight="1">
      <c r="B20" s="1156"/>
      <c r="C20" s="2542" t="s">
        <v>346</v>
      </c>
      <c r="D20" s="2542"/>
      <c r="E20" s="2542"/>
      <c r="F20" s="2542"/>
      <c r="G20" s="2542"/>
      <c r="H20" s="2542"/>
      <c r="I20" s="2542"/>
      <c r="J20" s="2542"/>
      <c r="K20" s="2542"/>
      <c r="L20" s="2542"/>
      <c r="M20" s="2542"/>
      <c r="N20" s="2542"/>
      <c r="O20" s="2573"/>
      <c r="P20" s="2573"/>
      <c r="Q20" s="2573"/>
      <c r="R20" s="2573"/>
      <c r="S20" s="2573"/>
      <c r="T20" s="2573"/>
      <c r="U20" s="2573"/>
      <c r="V20" s="2573"/>
      <c r="W20" s="2573"/>
      <c r="X20" s="2573"/>
      <c r="Y20" s="2573"/>
      <c r="Z20" s="2573"/>
      <c r="AA20" s="2573"/>
      <c r="AB20" s="2573"/>
      <c r="AC20" s="2573"/>
      <c r="AD20" s="2573"/>
      <c r="AE20" s="2573"/>
      <c r="AF20" s="2573"/>
      <c r="AG20" s="2573"/>
      <c r="AH20" s="2573"/>
      <c r="AI20" s="2573"/>
      <c r="AJ20" s="2573"/>
      <c r="AK20" s="2573"/>
      <c r="AL20" s="2562"/>
      <c r="AM20" s="2563"/>
      <c r="AN20" s="2563"/>
      <c r="AO20" s="2563"/>
      <c r="AP20" s="2563"/>
      <c r="AQ20" s="2563"/>
      <c r="AR20" s="2563"/>
      <c r="AS20" s="2563"/>
      <c r="AT20" s="2563"/>
      <c r="AU20" s="2563"/>
      <c r="AV20" s="2563"/>
      <c r="AW20" s="2563"/>
      <c r="AX20" s="2563"/>
      <c r="AY20" s="2563"/>
      <c r="AZ20" s="2563"/>
      <c r="BA20" s="2563"/>
      <c r="BB20" s="2563"/>
      <c r="BC20" s="2563"/>
      <c r="BD20" s="2563"/>
      <c r="BE20" s="2563"/>
      <c r="BF20" s="2563"/>
      <c r="BG20" s="2563"/>
      <c r="BH20" s="2563"/>
      <c r="BI20" s="2563"/>
      <c r="BJ20" s="2563"/>
      <c r="BK20" s="2564"/>
      <c r="BL20" s="1223"/>
      <c r="BM20" s="1223"/>
      <c r="BN20" s="2542" t="str">
        <f>+C20</f>
        <v>Valor de mercado:</v>
      </c>
      <c r="BO20" s="2542"/>
      <c r="BP20" s="2542"/>
      <c r="BQ20" s="2542"/>
      <c r="BR20" s="2542"/>
      <c r="BS20" s="2542"/>
      <c r="BT20" s="2542"/>
      <c r="BU20" s="2542"/>
      <c r="BV20" s="2542"/>
      <c r="BW20" s="2542"/>
      <c r="BX20" s="2542"/>
      <c r="BY20" s="2542"/>
      <c r="BZ20" s="2542"/>
      <c r="CA20" s="2542"/>
      <c r="CB20" s="2542"/>
      <c r="CC20" s="2542"/>
      <c r="CD20" s="2542"/>
      <c r="CE20" s="2573"/>
      <c r="CF20" s="2573"/>
      <c r="CG20" s="2573"/>
      <c r="CH20" s="2573"/>
      <c r="CI20" s="2573"/>
      <c r="CJ20" s="2573"/>
      <c r="CK20" s="2573"/>
      <c r="CL20" s="2573"/>
      <c r="CM20" s="2573"/>
      <c r="CN20" s="2573"/>
      <c r="CO20" s="2573"/>
      <c r="CP20" s="2573"/>
      <c r="CQ20" s="2573"/>
      <c r="CR20" s="2573"/>
      <c r="CS20" s="2573"/>
      <c r="CT20" s="2573"/>
      <c r="CU20" s="2573"/>
      <c r="CV20" s="2573"/>
      <c r="CW20" s="2573"/>
      <c r="CX20" s="2562"/>
      <c r="CY20" s="2563"/>
      <c r="CZ20" s="2563"/>
      <c r="DA20" s="2563"/>
      <c r="DB20" s="2563"/>
      <c r="DC20" s="2563"/>
      <c r="DD20" s="2563"/>
      <c r="DE20" s="2563"/>
      <c r="DF20" s="2563"/>
      <c r="DG20" s="2563"/>
      <c r="DH20" s="2563"/>
      <c r="DI20" s="2563"/>
      <c r="DJ20" s="2563"/>
      <c r="DK20" s="2563"/>
      <c r="DL20" s="2563"/>
      <c r="DM20" s="2563"/>
      <c r="DN20" s="2563"/>
      <c r="DO20" s="2563"/>
      <c r="DP20" s="2563"/>
      <c r="DQ20" s="2563"/>
      <c r="DR20" s="2563"/>
      <c r="DS20" s="2563"/>
      <c r="DT20" s="2563"/>
      <c r="DU20" s="2563"/>
      <c r="DV20" s="2563"/>
      <c r="DW20" s="2563"/>
      <c r="DX20" s="2564"/>
      <c r="DY20" s="1157"/>
      <c r="DZ20" s="1158"/>
      <c r="EA20" s="1198"/>
    </row>
    <row r="21" spans="2:153" ht="30.75" customHeight="1">
      <c r="B21" s="1156"/>
      <c r="C21" s="2542" t="s">
        <v>530</v>
      </c>
      <c r="D21" s="2542"/>
      <c r="E21" s="2542"/>
      <c r="F21" s="2542"/>
      <c r="G21" s="2542"/>
      <c r="H21" s="2542"/>
      <c r="I21" s="2542"/>
      <c r="J21" s="2542"/>
      <c r="K21" s="2542"/>
      <c r="L21" s="2542"/>
      <c r="M21" s="2542"/>
      <c r="N21" s="2542"/>
      <c r="O21" s="2555"/>
      <c r="P21" s="2555"/>
      <c r="Q21" s="2555"/>
      <c r="R21" s="2555"/>
      <c r="S21" s="2555"/>
      <c r="T21" s="2555"/>
      <c r="U21" s="2555"/>
      <c r="V21" s="2555"/>
      <c r="W21" s="2555"/>
      <c r="X21" s="2555"/>
      <c r="Y21" s="2555"/>
      <c r="Z21" s="2555"/>
      <c r="AA21" s="2555"/>
      <c r="AB21" s="2555"/>
      <c r="AC21" s="2555"/>
      <c r="AD21" s="2555"/>
      <c r="AE21" s="2555"/>
      <c r="AF21" s="2555"/>
      <c r="AG21" s="2555"/>
      <c r="AH21" s="2555"/>
      <c r="AI21" s="2555"/>
      <c r="AJ21" s="2555"/>
      <c r="AK21" s="2555"/>
      <c r="AL21" s="2562"/>
      <c r="AM21" s="2563"/>
      <c r="AN21" s="2563"/>
      <c r="AO21" s="2563"/>
      <c r="AP21" s="2563"/>
      <c r="AQ21" s="2563"/>
      <c r="AR21" s="2563"/>
      <c r="AS21" s="2563"/>
      <c r="AT21" s="2563"/>
      <c r="AU21" s="2563"/>
      <c r="AV21" s="2563"/>
      <c r="AW21" s="2563"/>
      <c r="AX21" s="2563"/>
      <c r="AY21" s="2563"/>
      <c r="AZ21" s="2563"/>
      <c r="BA21" s="2563"/>
      <c r="BB21" s="2563"/>
      <c r="BC21" s="2563"/>
      <c r="BD21" s="2563"/>
      <c r="BE21" s="2563"/>
      <c r="BF21" s="2563"/>
      <c r="BG21" s="2563"/>
      <c r="BH21" s="2563"/>
      <c r="BI21" s="2563"/>
      <c r="BJ21" s="2563"/>
      <c r="BK21" s="2564"/>
      <c r="BL21" s="1223"/>
      <c r="BM21" s="1223"/>
      <c r="BN21" s="2542" t="str">
        <f>+C21</f>
        <v>Valor comercial / m2:</v>
      </c>
      <c r="BO21" s="2542"/>
      <c r="BP21" s="2542"/>
      <c r="BQ21" s="2542"/>
      <c r="BR21" s="2542"/>
      <c r="BS21" s="2542"/>
      <c r="BT21" s="2542"/>
      <c r="BU21" s="2542"/>
      <c r="BV21" s="2542"/>
      <c r="BW21" s="2542"/>
      <c r="BX21" s="2542"/>
      <c r="BY21" s="2542"/>
      <c r="BZ21" s="2542"/>
      <c r="CA21" s="2542"/>
      <c r="CB21" s="2542"/>
      <c r="CC21" s="2542"/>
      <c r="CD21" s="2542"/>
      <c r="CE21" s="2555"/>
      <c r="CF21" s="2555"/>
      <c r="CG21" s="2555"/>
      <c r="CH21" s="2555"/>
      <c r="CI21" s="2555"/>
      <c r="CJ21" s="2555"/>
      <c r="CK21" s="2555"/>
      <c r="CL21" s="2555"/>
      <c r="CM21" s="2555"/>
      <c r="CN21" s="2555"/>
      <c r="CO21" s="2555"/>
      <c r="CP21" s="2555"/>
      <c r="CQ21" s="2555"/>
      <c r="CR21" s="2555"/>
      <c r="CS21" s="2555"/>
      <c r="CT21" s="2555"/>
      <c r="CU21" s="2555"/>
      <c r="CV21" s="2555"/>
      <c r="CW21" s="2555"/>
      <c r="CX21" s="2562"/>
      <c r="CY21" s="2563"/>
      <c r="CZ21" s="2563"/>
      <c r="DA21" s="2563"/>
      <c r="DB21" s="2563"/>
      <c r="DC21" s="2563"/>
      <c r="DD21" s="2563"/>
      <c r="DE21" s="2563"/>
      <c r="DF21" s="2563"/>
      <c r="DG21" s="2563"/>
      <c r="DH21" s="2563"/>
      <c r="DI21" s="2563"/>
      <c r="DJ21" s="2563"/>
      <c r="DK21" s="2563"/>
      <c r="DL21" s="2563"/>
      <c r="DM21" s="2563"/>
      <c r="DN21" s="2563"/>
      <c r="DO21" s="2563"/>
      <c r="DP21" s="2563"/>
      <c r="DQ21" s="2563"/>
      <c r="DR21" s="2563"/>
      <c r="DS21" s="2563"/>
      <c r="DT21" s="2563"/>
      <c r="DU21" s="2563"/>
      <c r="DV21" s="2563"/>
      <c r="DW21" s="2563"/>
      <c r="DX21" s="2564"/>
      <c r="DY21" s="1157"/>
      <c r="DZ21" s="1158"/>
      <c r="EA21" s="1198"/>
      <c r="EW21" s="1306"/>
    </row>
    <row r="22" spans="2:153" ht="30.75" customHeight="1">
      <c r="B22" s="1156"/>
      <c r="C22" s="2557" t="s">
        <v>347</v>
      </c>
      <c r="D22" s="2557"/>
      <c r="E22" s="2557"/>
      <c r="F22" s="2557"/>
      <c r="G22" s="2557"/>
      <c r="H22" s="2557"/>
      <c r="I22" s="2557"/>
      <c r="J22" s="2557"/>
      <c r="K22" s="2557"/>
      <c r="L22" s="2557"/>
      <c r="M22" s="2557"/>
      <c r="N22" s="2557"/>
      <c r="O22" s="2541"/>
      <c r="P22" s="2501"/>
      <c r="Q22" s="2501"/>
      <c r="R22" s="2501"/>
      <c r="S22" s="2501"/>
      <c r="T22" s="2501"/>
      <c r="U22" s="2501"/>
      <c r="V22" s="2501"/>
      <c r="W22" s="2501"/>
      <c r="X22" s="2501"/>
      <c r="Y22" s="2501"/>
      <c r="Z22" s="2501"/>
      <c r="AA22" s="2501"/>
      <c r="AB22" s="2501"/>
      <c r="AC22" s="2501"/>
      <c r="AD22" s="2501"/>
      <c r="AE22" s="2501"/>
      <c r="AF22" s="2501"/>
      <c r="AG22" s="2501"/>
      <c r="AH22" s="2501"/>
      <c r="AI22" s="2501"/>
      <c r="AJ22" s="2501"/>
      <c r="AK22" s="2501"/>
      <c r="AL22" s="2565"/>
      <c r="AM22" s="2566"/>
      <c r="AN22" s="2566"/>
      <c r="AO22" s="2566"/>
      <c r="AP22" s="2566"/>
      <c r="AQ22" s="2566"/>
      <c r="AR22" s="2566"/>
      <c r="AS22" s="2566"/>
      <c r="AT22" s="2566"/>
      <c r="AU22" s="2566"/>
      <c r="AV22" s="2566"/>
      <c r="AW22" s="2566"/>
      <c r="AX22" s="2566"/>
      <c r="AY22" s="2566"/>
      <c r="AZ22" s="2566"/>
      <c r="BA22" s="2566"/>
      <c r="BB22" s="2566"/>
      <c r="BC22" s="2566"/>
      <c r="BD22" s="2566"/>
      <c r="BE22" s="2566"/>
      <c r="BF22" s="2566"/>
      <c r="BG22" s="2566"/>
      <c r="BH22" s="2566"/>
      <c r="BI22" s="2566"/>
      <c r="BJ22" s="2566"/>
      <c r="BK22" s="2567"/>
      <c r="BL22" s="1223"/>
      <c r="BM22" s="1223"/>
      <c r="BN22" s="2557" t="s">
        <v>347</v>
      </c>
      <c r="BO22" s="2557"/>
      <c r="BP22" s="2557"/>
      <c r="BQ22" s="2557"/>
      <c r="BR22" s="2557"/>
      <c r="BS22" s="2557"/>
      <c r="BT22" s="2557"/>
      <c r="BU22" s="2557"/>
      <c r="BV22" s="2557"/>
      <c r="BW22" s="2557"/>
      <c r="BX22" s="2557"/>
      <c r="BY22" s="2557"/>
      <c r="BZ22" s="2557"/>
      <c r="CA22" s="2557"/>
      <c r="CB22" s="2557"/>
      <c r="CC22" s="2557"/>
      <c r="CD22" s="2557"/>
      <c r="CE22" s="2541"/>
      <c r="CF22" s="2501"/>
      <c r="CG22" s="2501"/>
      <c r="CH22" s="2501"/>
      <c r="CI22" s="2501"/>
      <c r="CJ22" s="2501"/>
      <c r="CK22" s="2501"/>
      <c r="CL22" s="2501"/>
      <c r="CM22" s="2501"/>
      <c r="CN22" s="2501"/>
      <c r="CO22" s="2501"/>
      <c r="CP22" s="2501"/>
      <c r="CQ22" s="2501"/>
      <c r="CR22" s="2501"/>
      <c r="CS22" s="2501"/>
      <c r="CT22" s="2501"/>
      <c r="CU22" s="2501"/>
      <c r="CV22" s="2501"/>
      <c r="CW22" s="2501"/>
      <c r="CX22" s="2565"/>
      <c r="CY22" s="2566"/>
      <c r="CZ22" s="2566"/>
      <c r="DA22" s="2566"/>
      <c r="DB22" s="2566"/>
      <c r="DC22" s="2566"/>
      <c r="DD22" s="2566"/>
      <c r="DE22" s="2566"/>
      <c r="DF22" s="2566"/>
      <c r="DG22" s="2566"/>
      <c r="DH22" s="2566"/>
      <c r="DI22" s="2566"/>
      <c r="DJ22" s="2566"/>
      <c r="DK22" s="2566"/>
      <c r="DL22" s="2566"/>
      <c r="DM22" s="2566"/>
      <c r="DN22" s="2566"/>
      <c r="DO22" s="2566"/>
      <c r="DP22" s="2566"/>
      <c r="DQ22" s="2566"/>
      <c r="DR22" s="2566"/>
      <c r="DS22" s="2566"/>
      <c r="DT22" s="2566"/>
      <c r="DU22" s="2566"/>
      <c r="DV22" s="2566"/>
      <c r="DW22" s="2566"/>
      <c r="DX22" s="2567"/>
      <c r="DY22" s="1157"/>
      <c r="DZ22" s="1158"/>
      <c r="EA22" s="1198"/>
      <c r="EV22" s="1306"/>
    </row>
    <row r="23" spans="2:153" ht="34.5" customHeight="1">
      <c r="B23" s="1156"/>
      <c r="C23" s="1223"/>
      <c r="D23" s="1223"/>
      <c r="E23" s="1223"/>
      <c r="F23" s="1223"/>
      <c r="G23" s="1223"/>
      <c r="H23" s="1223"/>
      <c r="I23" s="1223"/>
      <c r="J23" s="1223"/>
      <c r="K23" s="1223"/>
      <c r="L23" s="1223"/>
      <c r="M23" s="1223"/>
      <c r="N23" s="1223"/>
      <c r="O23" s="1223"/>
      <c r="P23" s="1223"/>
      <c r="Q23" s="1223"/>
      <c r="R23" s="1223"/>
      <c r="S23" s="1223"/>
      <c r="T23" s="1223"/>
      <c r="U23" s="1223"/>
      <c r="V23" s="1223"/>
      <c r="W23" s="1223"/>
      <c r="X23" s="1223"/>
      <c r="Y23" s="1223"/>
      <c r="Z23" s="1223"/>
      <c r="AA23" s="1223"/>
      <c r="AB23" s="1223"/>
      <c r="AC23" s="1223"/>
      <c r="AD23" s="1223"/>
      <c r="AE23" s="1223"/>
      <c r="AF23" s="1223"/>
      <c r="AG23" s="1223"/>
      <c r="AH23" s="1223"/>
      <c r="AI23" s="1223"/>
      <c r="AJ23" s="1223"/>
      <c r="AK23" s="1223"/>
      <c r="AL23" s="1223"/>
      <c r="AM23" s="1223"/>
      <c r="AN23" s="1223"/>
      <c r="AO23" s="1223"/>
      <c r="AP23" s="1223"/>
      <c r="AQ23" s="1223"/>
      <c r="AR23" s="1223"/>
      <c r="AS23" s="1223"/>
      <c r="AT23" s="1223"/>
      <c r="AU23" s="1223"/>
      <c r="AV23" s="1223"/>
      <c r="AW23" s="1223"/>
      <c r="AX23" s="1223"/>
      <c r="AY23" s="1223"/>
      <c r="AZ23" s="1223"/>
      <c r="BA23" s="1223"/>
      <c r="BB23" s="1307"/>
      <c r="BC23" s="1223"/>
      <c r="BD23" s="1223"/>
      <c r="BE23" s="1223"/>
      <c r="BF23" s="1223"/>
      <c r="BG23" s="1223"/>
      <c r="BH23" s="1223"/>
      <c r="BI23" s="1223"/>
      <c r="BJ23" s="1223"/>
      <c r="BK23" s="1223"/>
      <c r="BL23" s="1223"/>
      <c r="BM23" s="1223"/>
      <c r="BN23" s="1223"/>
      <c r="BO23" s="1223"/>
      <c r="BP23" s="1223"/>
      <c r="BQ23" s="1223"/>
      <c r="BR23" s="1223"/>
      <c r="BS23" s="1223"/>
      <c r="BT23" s="1223"/>
      <c r="BU23" s="1223"/>
      <c r="BV23" s="1223"/>
      <c r="BW23" s="1223"/>
      <c r="BX23" s="1223"/>
      <c r="BY23" s="1223"/>
      <c r="BZ23" s="1223"/>
      <c r="CA23" s="1223"/>
      <c r="CB23" s="1223"/>
      <c r="CC23" s="1223"/>
      <c r="CD23" s="1223"/>
      <c r="CE23" s="1223"/>
      <c r="CF23" s="1223"/>
      <c r="CG23" s="1223"/>
      <c r="CH23" s="1223"/>
      <c r="CI23" s="1223"/>
      <c r="CJ23" s="1223"/>
      <c r="CK23" s="1223"/>
      <c r="CL23" s="1223"/>
      <c r="CM23" s="1223"/>
      <c r="CN23" s="1223"/>
      <c r="CO23" s="1223"/>
      <c r="CP23" s="1223"/>
      <c r="CQ23" s="1223"/>
      <c r="CR23" s="1223"/>
      <c r="CS23" s="1223"/>
      <c r="CT23" s="1223"/>
      <c r="CU23" s="1223"/>
      <c r="CV23" s="1223"/>
      <c r="CW23" s="1223"/>
      <c r="CX23" s="1157"/>
      <c r="CY23" s="1157"/>
      <c r="CZ23" s="1157"/>
      <c r="DA23" s="1157"/>
      <c r="DB23" s="1157"/>
      <c r="DC23" s="1157"/>
      <c r="DD23" s="1157"/>
      <c r="DE23" s="1157"/>
      <c r="DF23" s="1157"/>
      <c r="DG23" s="1157"/>
      <c r="DH23" s="1223"/>
      <c r="DI23" s="1223"/>
      <c r="DJ23" s="1223"/>
      <c r="DK23" s="1223"/>
      <c r="DL23" s="1223"/>
      <c r="DM23" s="1223"/>
      <c r="DN23" s="1223"/>
      <c r="DO23" s="1223"/>
      <c r="DP23" s="1223"/>
      <c r="DQ23" s="1223"/>
      <c r="DR23" s="1223"/>
      <c r="DS23" s="1223"/>
      <c r="DT23" s="1223"/>
      <c r="DU23" s="1223"/>
      <c r="DV23" s="1223"/>
      <c r="DW23" s="1223"/>
      <c r="DX23" s="1223"/>
      <c r="DY23" s="1308"/>
      <c r="DZ23" s="1158"/>
      <c r="EA23" s="1198"/>
    </row>
    <row r="24" spans="2:153" ht="36.75" customHeight="1">
      <c r="B24" s="1191"/>
      <c r="C24" s="2509" t="s">
        <v>515</v>
      </c>
      <c r="D24" s="2509"/>
      <c r="E24" s="2509"/>
      <c r="F24" s="2509"/>
      <c r="G24" s="2509"/>
      <c r="H24" s="2509"/>
      <c r="I24" s="2509"/>
      <c r="J24" s="2509"/>
      <c r="K24" s="2509"/>
      <c r="L24" s="2509"/>
      <c r="M24" s="2509"/>
      <c r="N24" s="2509"/>
      <c r="O24" s="2509" t="s">
        <v>342</v>
      </c>
      <c r="P24" s="2509"/>
      <c r="Q24" s="2509"/>
      <c r="R24" s="2509"/>
      <c r="S24" s="2509"/>
      <c r="T24" s="2509"/>
      <c r="U24" s="2509"/>
      <c r="V24" s="2509"/>
      <c r="W24" s="2509"/>
      <c r="X24" s="2509"/>
      <c r="Y24" s="2509"/>
      <c r="Z24" s="2509"/>
      <c r="AA24" s="2509"/>
      <c r="AB24" s="2509"/>
      <c r="AC24" s="2509"/>
      <c r="AD24" s="2509"/>
      <c r="AE24" s="2509"/>
      <c r="AF24" s="2509"/>
      <c r="AG24" s="2509"/>
      <c r="AH24" s="2509"/>
      <c r="AI24" s="2509"/>
      <c r="AJ24" s="2509"/>
      <c r="AK24" s="2509"/>
      <c r="AL24" s="2509" t="s">
        <v>348</v>
      </c>
      <c r="AM24" s="2509"/>
      <c r="AN24" s="2509"/>
      <c r="AO24" s="2509"/>
      <c r="AP24" s="2509"/>
      <c r="AQ24" s="2509"/>
      <c r="AR24" s="2509"/>
      <c r="AS24" s="2509"/>
      <c r="AT24" s="2509"/>
      <c r="AU24" s="2509"/>
      <c r="AV24" s="2509"/>
      <c r="AW24" s="2509"/>
      <c r="AX24" s="2509"/>
      <c r="AY24" s="2509"/>
      <c r="AZ24" s="2509"/>
      <c r="BA24" s="2509"/>
      <c r="BB24" s="2509"/>
      <c r="BC24" s="2509"/>
      <c r="BD24" s="2509"/>
      <c r="BE24" s="2509"/>
      <c r="BF24" s="2509"/>
      <c r="BG24" s="2509"/>
      <c r="BH24" s="2509"/>
      <c r="BI24" s="2509"/>
      <c r="BJ24" s="2509"/>
      <c r="BK24" s="2509"/>
      <c r="BL24" s="1223"/>
      <c r="BM24" s="1223"/>
      <c r="BN24" s="2509" t="s">
        <v>535</v>
      </c>
      <c r="BO24" s="2509"/>
      <c r="BP24" s="2509"/>
      <c r="BQ24" s="2509"/>
      <c r="BR24" s="2509"/>
      <c r="BS24" s="2509"/>
      <c r="BT24" s="2509"/>
      <c r="BU24" s="2509"/>
      <c r="BV24" s="2509"/>
      <c r="BW24" s="2509"/>
      <c r="BX24" s="2509"/>
      <c r="BY24" s="2509"/>
      <c r="BZ24" s="2509"/>
      <c r="CA24" s="2509"/>
      <c r="CB24" s="2509"/>
      <c r="CC24" s="2509"/>
      <c r="CD24" s="2509"/>
      <c r="CE24" s="2509" t="s">
        <v>342</v>
      </c>
      <c r="CF24" s="2509"/>
      <c r="CG24" s="2509"/>
      <c r="CH24" s="2509"/>
      <c r="CI24" s="2509"/>
      <c r="CJ24" s="2509"/>
      <c r="CK24" s="2509"/>
      <c r="CL24" s="2509"/>
      <c r="CM24" s="2509"/>
      <c r="CN24" s="2509"/>
      <c r="CO24" s="2509"/>
      <c r="CP24" s="2509"/>
      <c r="CQ24" s="2509"/>
      <c r="CR24" s="2509"/>
      <c r="CS24" s="2509"/>
      <c r="CT24" s="2509"/>
      <c r="CU24" s="2509"/>
      <c r="CV24" s="2509"/>
      <c r="CW24" s="2509"/>
      <c r="CX24" s="2509" t="s">
        <v>348</v>
      </c>
      <c r="CY24" s="2509"/>
      <c r="CZ24" s="2509"/>
      <c r="DA24" s="2509"/>
      <c r="DB24" s="2509"/>
      <c r="DC24" s="2509"/>
      <c r="DD24" s="2509"/>
      <c r="DE24" s="2509"/>
      <c r="DF24" s="2509"/>
      <c r="DG24" s="2509"/>
      <c r="DH24" s="2509"/>
      <c r="DI24" s="2509"/>
      <c r="DJ24" s="2509"/>
      <c r="DK24" s="2509"/>
      <c r="DL24" s="2509"/>
      <c r="DM24" s="2509"/>
      <c r="DN24" s="2509"/>
      <c r="DO24" s="2509"/>
      <c r="DP24" s="2509"/>
      <c r="DQ24" s="2509"/>
      <c r="DR24" s="2509"/>
      <c r="DS24" s="2509"/>
      <c r="DT24" s="2509"/>
      <c r="DU24" s="2509"/>
      <c r="DV24" s="2509"/>
      <c r="DW24" s="2509"/>
      <c r="DX24" s="2509"/>
      <c r="DY24" s="1198"/>
      <c r="DZ24" s="1158"/>
      <c r="EA24" s="1198"/>
    </row>
    <row r="25" spans="2:153" ht="27" customHeight="1">
      <c r="B25" s="1156"/>
      <c r="C25" s="2542" t="s">
        <v>844</v>
      </c>
      <c r="D25" s="2542"/>
      <c r="E25" s="2542"/>
      <c r="F25" s="2542"/>
      <c r="G25" s="2542"/>
      <c r="H25" s="2542"/>
      <c r="I25" s="2542"/>
      <c r="J25" s="2542"/>
      <c r="K25" s="2542"/>
      <c r="L25" s="2542"/>
      <c r="M25" s="2542"/>
      <c r="N25" s="2542"/>
      <c r="O25" s="2558"/>
      <c r="P25" s="2558"/>
      <c r="Q25" s="2558"/>
      <c r="R25" s="2558"/>
      <c r="S25" s="2558"/>
      <c r="T25" s="2558"/>
      <c r="U25" s="2558"/>
      <c r="V25" s="2558"/>
      <c r="W25" s="2558"/>
      <c r="X25" s="2558"/>
      <c r="Y25" s="2558"/>
      <c r="Z25" s="2558"/>
      <c r="AA25" s="2558"/>
      <c r="AB25" s="2558"/>
      <c r="AC25" s="2558"/>
      <c r="AD25" s="2558"/>
      <c r="AE25" s="2558"/>
      <c r="AF25" s="2558"/>
      <c r="AG25" s="2558"/>
      <c r="AH25" s="2558"/>
      <c r="AI25" s="2558"/>
      <c r="AJ25" s="2558"/>
      <c r="AK25" s="2558"/>
      <c r="AL25" s="2489"/>
      <c r="AM25" s="2489"/>
      <c r="AN25" s="2489"/>
      <c r="AO25" s="2489"/>
      <c r="AP25" s="2489"/>
      <c r="AQ25" s="2489"/>
      <c r="AR25" s="2489"/>
      <c r="AS25" s="2489"/>
      <c r="AT25" s="2489"/>
      <c r="AU25" s="2489"/>
      <c r="AV25" s="2489"/>
      <c r="AW25" s="2489"/>
      <c r="AX25" s="2489"/>
      <c r="AY25" s="2489"/>
      <c r="AZ25" s="2489"/>
      <c r="BA25" s="2489"/>
      <c r="BB25" s="2489"/>
      <c r="BC25" s="2489"/>
      <c r="BD25" s="2489"/>
      <c r="BE25" s="2489"/>
      <c r="BF25" s="2489"/>
      <c r="BG25" s="2489"/>
      <c r="BH25" s="2489"/>
      <c r="BI25" s="2489"/>
      <c r="BJ25" s="2489"/>
      <c r="BK25" s="2489"/>
      <c r="BL25" s="1223"/>
      <c r="BM25" s="1223"/>
      <c r="BN25" s="2542" t="s">
        <v>343</v>
      </c>
      <c r="BO25" s="2542"/>
      <c r="BP25" s="2542"/>
      <c r="BQ25" s="2542"/>
      <c r="BR25" s="2542"/>
      <c r="BS25" s="2542"/>
      <c r="BT25" s="2542"/>
      <c r="BU25" s="2542"/>
      <c r="BV25" s="2542"/>
      <c r="BW25" s="2542"/>
      <c r="BX25" s="2542"/>
      <c r="BY25" s="2542"/>
      <c r="BZ25" s="2542"/>
      <c r="CA25" s="2542"/>
      <c r="CB25" s="2542"/>
      <c r="CC25" s="2542"/>
      <c r="CD25" s="2542"/>
      <c r="CE25" s="2558"/>
      <c r="CF25" s="2558"/>
      <c r="CG25" s="2558"/>
      <c r="CH25" s="2558"/>
      <c r="CI25" s="2558"/>
      <c r="CJ25" s="2558"/>
      <c r="CK25" s="2558"/>
      <c r="CL25" s="2558"/>
      <c r="CM25" s="2558"/>
      <c r="CN25" s="2558"/>
      <c r="CO25" s="2558"/>
      <c r="CP25" s="2558"/>
      <c r="CQ25" s="2558"/>
      <c r="CR25" s="2558"/>
      <c r="CS25" s="2558"/>
      <c r="CT25" s="2558"/>
      <c r="CU25" s="2558"/>
      <c r="CV25" s="2558"/>
      <c r="CW25" s="2558"/>
      <c r="CX25" s="2489"/>
      <c r="CY25" s="2489"/>
      <c r="CZ25" s="2489"/>
      <c r="DA25" s="2489"/>
      <c r="DB25" s="2489"/>
      <c r="DC25" s="2489"/>
      <c r="DD25" s="2489"/>
      <c r="DE25" s="2489"/>
      <c r="DF25" s="2489"/>
      <c r="DG25" s="2489"/>
      <c r="DH25" s="2489"/>
      <c r="DI25" s="2489"/>
      <c r="DJ25" s="2489"/>
      <c r="DK25" s="2489"/>
      <c r="DL25" s="2489"/>
      <c r="DM25" s="2489"/>
      <c r="DN25" s="2489"/>
      <c r="DO25" s="2489"/>
      <c r="DP25" s="2489"/>
      <c r="DQ25" s="2489"/>
      <c r="DR25" s="2489"/>
      <c r="DS25" s="2489"/>
      <c r="DT25" s="2489"/>
      <c r="DU25" s="2489"/>
      <c r="DV25" s="2489"/>
      <c r="DW25" s="2489"/>
      <c r="DX25" s="2489"/>
      <c r="DY25" s="1157"/>
      <c r="DZ25" s="1158"/>
      <c r="EA25" s="1198"/>
    </row>
    <row r="26" spans="2:153" ht="32.25" customHeight="1">
      <c r="B26" s="1156"/>
      <c r="C26" s="2542" t="s">
        <v>344</v>
      </c>
      <c r="D26" s="2542"/>
      <c r="E26" s="2542"/>
      <c r="F26" s="2542"/>
      <c r="G26" s="2542"/>
      <c r="H26" s="2542"/>
      <c r="I26" s="2542"/>
      <c r="J26" s="2542"/>
      <c r="K26" s="2542"/>
      <c r="L26" s="2542"/>
      <c r="M26" s="2542"/>
      <c r="N26" s="2542"/>
      <c r="O26" s="2501"/>
      <c r="P26" s="2501"/>
      <c r="Q26" s="2501"/>
      <c r="R26" s="2501"/>
      <c r="S26" s="2501"/>
      <c r="T26" s="2501"/>
      <c r="U26" s="2501"/>
      <c r="V26" s="2501"/>
      <c r="W26" s="2501"/>
      <c r="X26" s="2501"/>
      <c r="Y26" s="2501"/>
      <c r="Z26" s="2501"/>
      <c r="AA26" s="2501"/>
      <c r="AB26" s="2501"/>
      <c r="AC26" s="2501"/>
      <c r="AD26" s="2501"/>
      <c r="AE26" s="2501"/>
      <c r="AF26" s="2501"/>
      <c r="AG26" s="2501"/>
      <c r="AH26" s="2501"/>
      <c r="AI26" s="2501"/>
      <c r="AJ26" s="2501"/>
      <c r="AK26" s="2501"/>
      <c r="AL26" s="2489"/>
      <c r="AM26" s="2489"/>
      <c r="AN26" s="2489"/>
      <c r="AO26" s="2489"/>
      <c r="AP26" s="2489"/>
      <c r="AQ26" s="2489"/>
      <c r="AR26" s="2489"/>
      <c r="AS26" s="2489"/>
      <c r="AT26" s="2489"/>
      <c r="AU26" s="2489"/>
      <c r="AV26" s="2489"/>
      <c r="AW26" s="2489"/>
      <c r="AX26" s="2489"/>
      <c r="AY26" s="2489"/>
      <c r="AZ26" s="2489"/>
      <c r="BA26" s="2489"/>
      <c r="BB26" s="2489"/>
      <c r="BC26" s="2489"/>
      <c r="BD26" s="2489"/>
      <c r="BE26" s="2489"/>
      <c r="BF26" s="2489"/>
      <c r="BG26" s="2489"/>
      <c r="BH26" s="2489"/>
      <c r="BI26" s="2489"/>
      <c r="BJ26" s="2489"/>
      <c r="BK26" s="2489"/>
      <c r="BL26" s="1223"/>
      <c r="BM26" s="1223"/>
      <c r="BN26" s="2542" t="s">
        <v>344</v>
      </c>
      <c r="BO26" s="2542"/>
      <c r="BP26" s="2542"/>
      <c r="BQ26" s="2542"/>
      <c r="BR26" s="2542"/>
      <c r="BS26" s="2542"/>
      <c r="BT26" s="2542"/>
      <c r="BU26" s="2542"/>
      <c r="BV26" s="2542"/>
      <c r="BW26" s="2542"/>
      <c r="BX26" s="2542"/>
      <c r="BY26" s="2542"/>
      <c r="BZ26" s="2542"/>
      <c r="CA26" s="2542"/>
      <c r="CB26" s="2542"/>
      <c r="CC26" s="2542"/>
      <c r="CD26" s="2542"/>
      <c r="CE26" s="2501"/>
      <c r="CF26" s="2501"/>
      <c r="CG26" s="2501"/>
      <c r="CH26" s="2501"/>
      <c r="CI26" s="2501"/>
      <c r="CJ26" s="2501"/>
      <c r="CK26" s="2501"/>
      <c r="CL26" s="2501"/>
      <c r="CM26" s="2501"/>
      <c r="CN26" s="2501"/>
      <c r="CO26" s="2501"/>
      <c r="CP26" s="2501"/>
      <c r="CQ26" s="2501"/>
      <c r="CR26" s="2501"/>
      <c r="CS26" s="2501"/>
      <c r="CT26" s="2501"/>
      <c r="CU26" s="2501"/>
      <c r="CV26" s="2501"/>
      <c r="CW26" s="2501"/>
      <c r="CX26" s="2489"/>
      <c r="CY26" s="2489"/>
      <c r="CZ26" s="2489"/>
      <c r="DA26" s="2489"/>
      <c r="DB26" s="2489"/>
      <c r="DC26" s="2489"/>
      <c r="DD26" s="2489"/>
      <c r="DE26" s="2489"/>
      <c r="DF26" s="2489"/>
      <c r="DG26" s="2489"/>
      <c r="DH26" s="2489"/>
      <c r="DI26" s="2489"/>
      <c r="DJ26" s="2489"/>
      <c r="DK26" s="2489"/>
      <c r="DL26" s="2489"/>
      <c r="DM26" s="2489"/>
      <c r="DN26" s="2489"/>
      <c r="DO26" s="2489"/>
      <c r="DP26" s="2489"/>
      <c r="DQ26" s="2489"/>
      <c r="DR26" s="2489"/>
      <c r="DS26" s="2489"/>
      <c r="DT26" s="2489"/>
      <c r="DU26" s="2489"/>
      <c r="DV26" s="2489"/>
      <c r="DW26" s="2489"/>
      <c r="DX26" s="2489"/>
      <c r="DY26" s="1308"/>
      <c r="DZ26" s="1158"/>
      <c r="EA26" s="1198"/>
    </row>
    <row r="27" spans="2:153" ht="32.25" customHeight="1">
      <c r="B27" s="1156"/>
      <c r="C27" s="2542" t="str">
        <f>+C19</f>
        <v>Área de construcción:</v>
      </c>
      <c r="D27" s="2542"/>
      <c r="E27" s="2542"/>
      <c r="F27" s="2542"/>
      <c r="G27" s="2542"/>
      <c r="H27" s="2542"/>
      <c r="I27" s="2542"/>
      <c r="J27" s="2542"/>
      <c r="K27" s="2542"/>
      <c r="L27" s="2542"/>
      <c r="M27" s="2542"/>
      <c r="N27" s="2542"/>
      <c r="O27" s="2572"/>
      <c r="P27" s="2572"/>
      <c r="Q27" s="2572"/>
      <c r="R27" s="2572"/>
      <c r="S27" s="2572"/>
      <c r="T27" s="2572"/>
      <c r="U27" s="2572"/>
      <c r="V27" s="2572"/>
      <c r="W27" s="2572"/>
      <c r="X27" s="2572"/>
      <c r="Y27" s="2572"/>
      <c r="Z27" s="2572"/>
      <c r="AA27" s="2572"/>
      <c r="AB27" s="2572"/>
      <c r="AC27" s="2572"/>
      <c r="AD27" s="2572"/>
      <c r="AE27" s="2572"/>
      <c r="AF27" s="2572"/>
      <c r="AG27" s="2572"/>
      <c r="AH27" s="2572"/>
      <c r="AI27" s="2572"/>
      <c r="AJ27" s="2572"/>
      <c r="AK27" s="2572"/>
      <c r="AL27" s="2489"/>
      <c r="AM27" s="2489"/>
      <c r="AN27" s="2489"/>
      <c r="AO27" s="2489"/>
      <c r="AP27" s="2489"/>
      <c r="AQ27" s="2489"/>
      <c r="AR27" s="2489"/>
      <c r="AS27" s="2489"/>
      <c r="AT27" s="2489"/>
      <c r="AU27" s="2489"/>
      <c r="AV27" s="2489"/>
      <c r="AW27" s="2489"/>
      <c r="AX27" s="2489"/>
      <c r="AY27" s="2489"/>
      <c r="AZ27" s="2489"/>
      <c r="BA27" s="2489"/>
      <c r="BB27" s="2489"/>
      <c r="BC27" s="2489"/>
      <c r="BD27" s="2489"/>
      <c r="BE27" s="2489"/>
      <c r="BF27" s="2489"/>
      <c r="BG27" s="2489"/>
      <c r="BH27" s="2489"/>
      <c r="BI27" s="2489"/>
      <c r="BJ27" s="2489"/>
      <c r="BK27" s="2489"/>
      <c r="BL27" s="1223"/>
      <c r="BM27" s="1223"/>
      <c r="BN27" s="2542" t="s">
        <v>529</v>
      </c>
      <c r="BO27" s="2542"/>
      <c r="BP27" s="2542"/>
      <c r="BQ27" s="2542"/>
      <c r="BR27" s="2542"/>
      <c r="BS27" s="2542"/>
      <c r="BT27" s="2542"/>
      <c r="BU27" s="2542"/>
      <c r="BV27" s="2542"/>
      <c r="BW27" s="2542"/>
      <c r="BX27" s="2542"/>
      <c r="BY27" s="2542"/>
      <c r="BZ27" s="2542"/>
      <c r="CA27" s="2542"/>
      <c r="CB27" s="2542"/>
      <c r="CC27" s="2542"/>
      <c r="CD27" s="2542"/>
      <c r="CE27" s="2574"/>
      <c r="CF27" s="2501"/>
      <c r="CG27" s="2501"/>
      <c r="CH27" s="2501"/>
      <c r="CI27" s="2501"/>
      <c r="CJ27" s="2501"/>
      <c r="CK27" s="2501"/>
      <c r="CL27" s="2501"/>
      <c r="CM27" s="2501"/>
      <c r="CN27" s="2501"/>
      <c r="CO27" s="2501"/>
      <c r="CP27" s="2501"/>
      <c r="CQ27" s="2501"/>
      <c r="CR27" s="2501"/>
      <c r="CS27" s="2501"/>
      <c r="CT27" s="2501"/>
      <c r="CU27" s="2501"/>
      <c r="CV27" s="2501"/>
      <c r="CW27" s="2501"/>
      <c r="CX27" s="2489"/>
      <c r="CY27" s="2489"/>
      <c r="CZ27" s="2489"/>
      <c r="DA27" s="2489"/>
      <c r="DB27" s="2489"/>
      <c r="DC27" s="2489"/>
      <c r="DD27" s="2489"/>
      <c r="DE27" s="2489"/>
      <c r="DF27" s="2489"/>
      <c r="DG27" s="2489"/>
      <c r="DH27" s="2489"/>
      <c r="DI27" s="2489"/>
      <c r="DJ27" s="2489"/>
      <c r="DK27" s="2489"/>
      <c r="DL27" s="2489"/>
      <c r="DM27" s="2489"/>
      <c r="DN27" s="2489"/>
      <c r="DO27" s="2489"/>
      <c r="DP27" s="2489"/>
      <c r="DQ27" s="2489"/>
      <c r="DR27" s="2489"/>
      <c r="DS27" s="2489"/>
      <c r="DT27" s="2489"/>
      <c r="DU27" s="2489"/>
      <c r="DV27" s="2489"/>
      <c r="DW27" s="2489"/>
      <c r="DX27" s="2489"/>
      <c r="DY27" s="1308"/>
      <c r="DZ27" s="1158"/>
      <c r="EA27" s="1198"/>
    </row>
    <row r="28" spans="2:153" ht="32.25" customHeight="1">
      <c r="B28" s="1156"/>
      <c r="C28" s="2542" t="str">
        <f>+C20</f>
        <v>Valor de mercado:</v>
      </c>
      <c r="D28" s="2542"/>
      <c r="E28" s="2542"/>
      <c r="F28" s="2542"/>
      <c r="G28" s="2542"/>
      <c r="H28" s="2542"/>
      <c r="I28" s="2542"/>
      <c r="J28" s="2542"/>
      <c r="K28" s="2542"/>
      <c r="L28" s="2542"/>
      <c r="M28" s="2542"/>
      <c r="N28" s="2542"/>
      <c r="O28" s="2573"/>
      <c r="P28" s="2573"/>
      <c r="Q28" s="2573"/>
      <c r="R28" s="2573"/>
      <c r="S28" s="2573"/>
      <c r="T28" s="2573"/>
      <c r="U28" s="2573"/>
      <c r="V28" s="2573"/>
      <c r="W28" s="2573"/>
      <c r="X28" s="2573"/>
      <c r="Y28" s="2573"/>
      <c r="Z28" s="2573"/>
      <c r="AA28" s="2573"/>
      <c r="AB28" s="2573"/>
      <c r="AC28" s="2573"/>
      <c r="AD28" s="2573"/>
      <c r="AE28" s="2573"/>
      <c r="AF28" s="2573"/>
      <c r="AG28" s="2573"/>
      <c r="AH28" s="2573"/>
      <c r="AI28" s="2573"/>
      <c r="AJ28" s="2573"/>
      <c r="AK28" s="2573"/>
      <c r="AL28" s="2489"/>
      <c r="AM28" s="2489"/>
      <c r="AN28" s="2489"/>
      <c r="AO28" s="2489"/>
      <c r="AP28" s="2489"/>
      <c r="AQ28" s="2489"/>
      <c r="AR28" s="2489"/>
      <c r="AS28" s="2489"/>
      <c r="AT28" s="2489"/>
      <c r="AU28" s="2489"/>
      <c r="AV28" s="2489"/>
      <c r="AW28" s="2489"/>
      <c r="AX28" s="2489"/>
      <c r="AY28" s="2489"/>
      <c r="AZ28" s="2489"/>
      <c r="BA28" s="2489"/>
      <c r="BB28" s="2489"/>
      <c r="BC28" s="2489"/>
      <c r="BD28" s="2489"/>
      <c r="BE28" s="2489"/>
      <c r="BF28" s="2489"/>
      <c r="BG28" s="2489"/>
      <c r="BH28" s="2489"/>
      <c r="BI28" s="2489"/>
      <c r="BJ28" s="2489"/>
      <c r="BK28" s="2489"/>
      <c r="BL28" s="1223"/>
      <c r="BM28" s="1223"/>
      <c r="BN28" s="2542" t="s">
        <v>346</v>
      </c>
      <c r="BO28" s="2542"/>
      <c r="BP28" s="2542"/>
      <c r="BQ28" s="2542"/>
      <c r="BR28" s="2542"/>
      <c r="BS28" s="2542"/>
      <c r="BT28" s="2542"/>
      <c r="BU28" s="2542"/>
      <c r="BV28" s="2542"/>
      <c r="BW28" s="2542"/>
      <c r="BX28" s="2542"/>
      <c r="BY28" s="2542"/>
      <c r="BZ28" s="2542"/>
      <c r="CA28" s="2542"/>
      <c r="CB28" s="2542"/>
      <c r="CC28" s="2542"/>
      <c r="CD28" s="2542"/>
      <c r="CE28" s="2556"/>
      <c r="CF28" s="2501"/>
      <c r="CG28" s="2501"/>
      <c r="CH28" s="2501"/>
      <c r="CI28" s="2501"/>
      <c r="CJ28" s="2501"/>
      <c r="CK28" s="2501"/>
      <c r="CL28" s="2501"/>
      <c r="CM28" s="2501"/>
      <c r="CN28" s="2501"/>
      <c r="CO28" s="2501"/>
      <c r="CP28" s="2501"/>
      <c r="CQ28" s="2501"/>
      <c r="CR28" s="2501"/>
      <c r="CS28" s="2501"/>
      <c r="CT28" s="2501"/>
      <c r="CU28" s="2501"/>
      <c r="CV28" s="2501"/>
      <c r="CW28" s="2501"/>
      <c r="CX28" s="2489"/>
      <c r="CY28" s="2489"/>
      <c r="CZ28" s="2489"/>
      <c r="DA28" s="2489"/>
      <c r="DB28" s="2489"/>
      <c r="DC28" s="2489"/>
      <c r="DD28" s="2489"/>
      <c r="DE28" s="2489"/>
      <c r="DF28" s="2489"/>
      <c r="DG28" s="2489"/>
      <c r="DH28" s="2489"/>
      <c r="DI28" s="2489"/>
      <c r="DJ28" s="2489"/>
      <c r="DK28" s="2489"/>
      <c r="DL28" s="2489"/>
      <c r="DM28" s="2489"/>
      <c r="DN28" s="2489"/>
      <c r="DO28" s="2489"/>
      <c r="DP28" s="2489"/>
      <c r="DQ28" s="2489"/>
      <c r="DR28" s="2489"/>
      <c r="DS28" s="2489"/>
      <c r="DT28" s="2489"/>
      <c r="DU28" s="2489"/>
      <c r="DV28" s="2489"/>
      <c r="DW28" s="2489"/>
      <c r="DX28" s="2489"/>
      <c r="DY28" s="1308"/>
      <c r="DZ28" s="1158"/>
      <c r="EA28" s="1198"/>
    </row>
    <row r="29" spans="2:153" ht="32.25" customHeight="1">
      <c r="B29" s="1156"/>
      <c r="C29" s="2542" t="s">
        <v>346</v>
      </c>
      <c r="D29" s="2542"/>
      <c r="E29" s="2542"/>
      <c r="F29" s="2542"/>
      <c r="G29" s="2542"/>
      <c r="H29" s="2542"/>
      <c r="I29" s="2542"/>
      <c r="J29" s="2542"/>
      <c r="K29" s="2542"/>
      <c r="L29" s="2542"/>
      <c r="M29" s="2542"/>
      <c r="N29" s="2542"/>
      <c r="O29" s="2555"/>
      <c r="P29" s="2555"/>
      <c r="Q29" s="2555"/>
      <c r="R29" s="2555"/>
      <c r="S29" s="2555"/>
      <c r="T29" s="2555"/>
      <c r="U29" s="2555"/>
      <c r="V29" s="2555"/>
      <c r="W29" s="2555"/>
      <c r="X29" s="2555"/>
      <c r="Y29" s="2555"/>
      <c r="Z29" s="2555"/>
      <c r="AA29" s="2555"/>
      <c r="AB29" s="2555"/>
      <c r="AC29" s="2555"/>
      <c r="AD29" s="2555"/>
      <c r="AE29" s="2555"/>
      <c r="AF29" s="2555"/>
      <c r="AG29" s="2555"/>
      <c r="AH29" s="2555"/>
      <c r="AI29" s="2555"/>
      <c r="AJ29" s="2555"/>
      <c r="AK29" s="2555"/>
      <c r="AL29" s="2489"/>
      <c r="AM29" s="2489"/>
      <c r="AN29" s="2489"/>
      <c r="AO29" s="2489"/>
      <c r="AP29" s="2489"/>
      <c r="AQ29" s="2489"/>
      <c r="AR29" s="2489"/>
      <c r="AS29" s="2489"/>
      <c r="AT29" s="2489"/>
      <c r="AU29" s="2489"/>
      <c r="AV29" s="2489"/>
      <c r="AW29" s="2489"/>
      <c r="AX29" s="2489"/>
      <c r="AY29" s="2489"/>
      <c r="AZ29" s="2489"/>
      <c r="BA29" s="2489"/>
      <c r="BB29" s="2489"/>
      <c r="BC29" s="2489"/>
      <c r="BD29" s="2489"/>
      <c r="BE29" s="2489"/>
      <c r="BF29" s="2489"/>
      <c r="BG29" s="2489"/>
      <c r="BH29" s="2489"/>
      <c r="BI29" s="2489"/>
      <c r="BJ29" s="2489"/>
      <c r="BK29" s="2489"/>
      <c r="BL29" s="1223"/>
      <c r="BM29" s="1223"/>
      <c r="BN29" s="2542" t="s">
        <v>531</v>
      </c>
      <c r="BO29" s="2542"/>
      <c r="BP29" s="2542"/>
      <c r="BQ29" s="2542"/>
      <c r="BR29" s="2542"/>
      <c r="BS29" s="2542"/>
      <c r="BT29" s="2542"/>
      <c r="BU29" s="2542"/>
      <c r="BV29" s="2542"/>
      <c r="BW29" s="2542"/>
      <c r="BX29" s="2542"/>
      <c r="BY29" s="2542"/>
      <c r="BZ29" s="2542"/>
      <c r="CA29" s="2542"/>
      <c r="CB29" s="2542"/>
      <c r="CC29" s="2542"/>
      <c r="CD29" s="2542"/>
      <c r="CE29" s="2556"/>
      <c r="CF29" s="2501"/>
      <c r="CG29" s="2501"/>
      <c r="CH29" s="2501"/>
      <c r="CI29" s="2501"/>
      <c r="CJ29" s="2501"/>
      <c r="CK29" s="2501"/>
      <c r="CL29" s="2501"/>
      <c r="CM29" s="2501"/>
      <c r="CN29" s="2501"/>
      <c r="CO29" s="2501"/>
      <c r="CP29" s="2501"/>
      <c r="CQ29" s="2501"/>
      <c r="CR29" s="2501"/>
      <c r="CS29" s="2501"/>
      <c r="CT29" s="2501"/>
      <c r="CU29" s="2501"/>
      <c r="CV29" s="2501"/>
      <c r="CW29" s="2501"/>
      <c r="CX29" s="2489"/>
      <c r="CY29" s="2489"/>
      <c r="CZ29" s="2489"/>
      <c r="DA29" s="2489"/>
      <c r="DB29" s="2489"/>
      <c r="DC29" s="2489"/>
      <c r="DD29" s="2489"/>
      <c r="DE29" s="2489"/>
      <c r="DF29" s="2489"/>
      <c r="DG29" s="2489"/>
      <c r="DH29" s="2489"/>
      <c r="DI29" s="2489"/>
      <c r="DJ29" s="2489"/>
      <c r="DK29" s="2489"/>
      <c r="DL29" s="2489"/>
      <c r="DM29" s="2489"/>
      <c r="DN29" s="2489"/>
      <c r="DO29" s="2489"/>
      <c r="DP29" s="2489"/>
      <c r="DQ29" s="2489"/>
      <c r="DR29" s="2489"/>
      <c r="DS29" s="2489"/>
      <c r="DT29" s="2489"/>
      <c r="DU29" s="2489"/>
      <c r="DV29" s="2489"/>
      <c r="DW29" s="2489"/>
      <c r="DX29" s="2489"/>
      <c r="DY29" s="1308"/>
      <c r="DZ29" s="1158"/>
      <c r="EA29" s="1198"/>
    </row>
    <row r="30" spans="2:153" ht="73.900000000000006" customHeight="1">
      <c r="B30" s="1156"/>
      <c r="C30" s="2557" t="s">
        <v>347</v>
      </c>
      <c r="D30" s="2557"/>
      <c r="E30" s="2557"/>
      <c r="F30" s="2557"/>
      <c r="G30" s="2557"/>
      <c r="H30" s="2557"/>
      <c r="I30" s="2557"/>
      <c r="J30" s="2557"/>
      <c r="K30" s="2557"/>
      <c r="L30" s="2557"/>
      <c r="M30" s="2557"/>
      <c r="N30" s="2557"/>
      <c r="O30" s="2541"/>
      <c r="P30" s="2501"/>
      <c r="Q30" s="2501"/>
      <c r="R30" s="2501"/>
      <c r="S30" s="2501"/>
      <c r="T30" s="2501"/>
      <c r="U30" s="2501"/>
      <c r="V30" s="2501"/>
      <c r="W30" s="2501"/>
      <c r="X30" s="2501"/>
      <c r="Y30" s="2501"/>
      <c r="Z30" s="2501"/>
      <c r="AA30" s="2501"/>
      <c r="AB30" s="2501"/>
      <c r="AC30" s="2501"/>
      <c r="AD30" s="2501"/>
      <c r="AE30" s="2501"/>
      <c r="AF30" s="2501"/>
      <c r="AG30" s="2501"/>
      <c r="AH30" s="2501"/>
      <c r="AI30" s="2501"/>
      <c r="AJ30" s="2501"/>
      <c r="AK30" s="2501"/>
      <c r="AL30" s="2489"/>
      <c r="AM30" s="2489"/>
      <c r="AN30" s="2489"/>
      <c r="AO30" s="2489"/>
      <c r="AP30" s="2489"/>
      <c r="AQ30" s="2489"/>
      <c r="AR30" s="2489"/>
      <c r="AS30" s="2489"/>
      <c r="AT30" s="2489"/>
      <c r="AU30" s="2489"/>
      <c r="AV30" s="2489"/>
      <c r="AW30" s="2489"/>
      <c r="AX30" s="2489"/>
      <c r="AY30" s="2489"/>
      <c r="AZ30" s="2489"/>
      <c r="BA30" s="2489"/>
      <c r="BB30" s="2489"/>
      <c r="BC30" s="2489"/>
      <c r="BD30" s="2489"/>
      <c r="BE30" s="2489"/>
      <c r="BF30" s="2489"/>
      <c r="BG30" s="2489"/>
      <c r="BH30" s="2489"/>
      <c r="BI30" s="2489"/>
      <c r="BJ30" s="2489"/>
      <c r="BK30" s="2489"/>
      <c r="BL30" s="1223"/>
      <c r="BM30" s="1223"/>
      <c r="BN30" s="2557" t="s">
        <v>347</v>
      </c>
      <c r="BO30" s="2557"/>
      <c r="BP30" s="2557"/>
      <c r="BQ30" s="2557"/>
      <c r="BR30" s="2557"/>
      <c r="BS30" s="2557"/>
      <c r="BT30" s="2557"/>
      <c r="BU30" s="2557"/>
      <c r="BV30" s="2557"/>
      <c r="BW30" s="2557"/>
      <c r="BX30" s="2557"/>
      <c r="BY30" s="2557"/>
      <c r="BZ30" s="2557"/>
      <c r="CA30" s="2557"/>
      <c r="CB30" s="2557"/>
      <c r="CC30" s="2557"/>
      <c r="CD30" s="2557"/>
      <c r="CE30" s="2541"/>
      <c r="CF30" s="2558"/>
      <c r="CG30" s="2558"/>
      <c r="CH30" s="2558"/>
      <c r="CI30" s="2558"/>
      <c r="CJ30" s="2558"/>
      <c r="CK30" s="2558"/>
      <c r="CL30" s="2558"/>
      <c r="CM30" s="2558"/>
      <c r="CN30" s="2558"/>
      <c r="CO30" s="2558"/>
      <c r="CP30" s="2558"/>
      <c r="CQ30" s="2558"/>
      <c r="CR30" s="2558"/>
      <c r="CS30" s="2558"/>
      <c r="CT30" s="2558"/>
      <c r="CU30" s="2558"/>
      <c r="CV30" s="2558"/>
      <c r="CW30" s="2558"/>
      <c r="CX30" s="2489"/>
      <c r="CY30" s="2489"/>
      <c r="CZ30" s="2489"/>
      <c r="DA30" s="2489"/>
      <c r="DB30" s="2489"/>
      <c r="DC30" s="2489"/>
      <c r="DD30" s="2489"/>
      <c r="DE30" s="2489"/>
      <c r="DF30" s="2489"/>
      <c r="DG30" s="2489"/>
      <c r="DH30" s="2489"/>
      <c r="DI30" s="2489"/>
      <c r="DJ30" s="2489"/>
      <c r="DK30" s="2489"/>
      <c r="DL30" s="2489"/>
      <c r="DM30" s="2489"/>
      <c r="DN30" s="2489"/>
      <c r="DO30" s="2489"/>
      <c r="DP30" s="2489"/>
      <c r="DQ30" s="2489"/>
      <c r="DR30" s="2489"/>
      <c r="DS30" s="2489"/>
      <c r="DT30" s="2489"/>
      <c r="DU30" s="2489"/>
      <c r="DV30" s="2489"/>
      <c r="DW30" s="2489"/>
      <c r="DX30" s="2489"/>
      <c r="DY30" s="1308"/>
      <c r="DZ30" s="1158"/>
      <c r="EA30" s="1198"/>
    </row>
    <row r="31" spans="2:153" ht="15.75">
      <c r="B31" s="1156"/>
      <c r="C31" s="1032"/>
      <c r="D31" s="1032"/>
      <c r="E31" s="1032"/>
      <c r="F31" s="1032"/>
      <c r="G31" s="1032"/>
      <c r="H31" s="1032"/>
      <c r="I31" s="1032"/>
      <c r="J31" s="1032"/>
      <c r="K31" s="1032"/>
      <c r="L31" s="1032"/>
      <c r="M31" s="1032"/>
      <c r="N31" s="1032"/>
      <c r="O31" s="1309"/>
      <c r="P31" s="1310"/>
      <c r="Q31" s="1310"/>
      <c r="R31" s="1310"/>
      <c r="S31" s="1310"/>
      <c r="T31" s="1310"/>
      <c r="U31" s="1310"/>
      <c r="V31" s="1310"/>
      <c r="W31" s="1310"/>
      <c r="X31" s="1310"/>
      <c r="Y31" s="1310"/>
      <c r="Z31" s="1310"/>
      <c r="AA31" s="1310"/>
      <c r="AB31" s="1310"/>
      <c r="AC31" s="1310"/>
      <c r="AD31" s="1310"/>
      <c r="AE31" s="1310"/>
      <c r="AF31" s="1310"/>
      <c r="AG31" s="1310"/>
      <c r="AH31" s="1310"/>
      <c r="AI31" s="1310"/>
      <c r="AJ31" s="1310"/>
      <c r="AK31" s="1310"/>
      <c r="AL31" s="1308"/>
      <c r="AM31" s="1308"/>
      <c r="AN31" s="1308"/>
      <c r="AO31" s="1308"/>
      <c r="AP31" s="1308"/>
      <c r="AQ31" s="1308"/>
      <c r="AR31" s="1308"/>
      <c r="AS31" s="1308"/>
      <c r="AT31" s="1308"/>
      <c r="AU31" s="1308"/>
      <c r="AV31" s="1308"/>
      <c r="AW31" s="1308"/>
      <c r="AX31" s="1308"/>
      <c r="AY31" s="1308"/>
      <c r="AZ31" s="1308"/>
      <c r="BA31" s="1308"/>
      <c r="BB31" s="1308"/>
      <c r="BC31" s="1308"/>
      <c r="BD31" s="1308"/>
      <c r="BE31" s="1308"/>
      <c r="BF31" s="1308"/>
      <c r="BG31" s="1308"/>
      <c r="BH31" s="1308"/>
      <c r="BI31" s="1308"/>
      <c r="BJ31" s="1308"/>
      <c r="BK31" s="1308"/>
      <c r="BL31" s="1223"/>
      <c r="BM31" s="1223"/>
      <c r="BN31" s="1032"/>
      <c r="BO31" s="1032"/>
      <c r="BP31" s="1032"/>
      <c r="BQ31" s="1032"/>
      <c r="BR31" s="1032"/>
      <c r="BS31" s="1032"/>
      <c r="BT31" s="1032"/>
      <c r="BU31" s="1032"/>
      <c r="BV31" s="1032"/>
      <c r="BW31" s="1032"/>
      <c r="BX31" s="1032"/>
      <c r="BY31" s="1032"/>
      <c r="BZ31" s="1032"/>
      <c r="CA31" s="1032"/>
      <c r="CB31" s="1032"/>
      <c r="CC31" s="1032"/>
      <c r="CD31" s="1032"/>
      <c r="CE31" s="1309"/>
      <c r="CF31" s="1220"/>
      <c r="CG31" s="1220"/>
      <c r="CH31" s="1220"/>
      <c r="CI31" s="1220"/>
      <c r="CJ31" s="1220"/>
      <c r="CK31" s="1220"/>
      <c r="CL31" s="1220"/>
      <c r="CM31" s="1220"/>
      <c r="CN31" s="1220"/>
      <c r="CO31" s="1220"/>
      <c r="CP31" s="1220"/>
      <c r="CQ31" s="1220"/>
      <c r="CR31" s="1220"/>
      <c r="CS31" s="1220"/>
      <c r="CT31" s="1220"/>
      <c r="CU31" s="1220"/>
      <c r="CV31" s="1220"/>
      <c r="CW31" s="1220"/>
      <c r="CX31" s="1308"/>
      <c r="CY31" s="1308"/>
      <c r="CZ31" s="1308"/>
      <c r="DA31" s="1308"/>
      <c r="DB31" s="1308"/>
      <c r="DC31" s="1308"/>
      <c r="DD31" s="1308"/>
      <c r="DE31" s="1308"/>
      <c r="DF31" s="1308"/>
      <c r="DG31" s="1308"/>
      <c r="DH31" s="1308"/>
      <c r="DI31" s="1308"/>
      <c r="DJ31" s="1308"/>
      <c r="DK31" s="1308"/>
      <c r="DL31" s="1308"/>
      <c r="DM31" s="1308"/>
      <c r="DN31" s="1308"/>
      <c r="DO31" s="1308"/>
      <c r="DP31" s="1308"/>
      <c r="DQ31" s="1308"/>
      <c r="DR31" s="1308"/>
      <c r="DS31" s="1308"/>
      <c r="DT31" s="1308"/>
      <c r="DU31" s="1308"/>
      <c r="DV31" s="1308"/>
      <c r="DW31" s="1308"/>
      <c r="DX31" s="1308"/>
      <c r="DY31" s="1308"/>
      <c r="DZ31" s="1158"/>
      <c r="EA31" s="1198"/>
    </row>
    <row r="32" spans="2:153" ht="26.45" customHeight="1">
      <c r="B32" s="1191"/>
      <c r="C32" s="2509" t="s">
        <v>845</v>
      </c>
      <c r="D32" s="2509"/>
      <c r="E32" s="2509"/>
      <c r="F32" s="2509"/>
      <c r="G32" s="2509"/>
      <c r="H32" s="2509"/>
      <c r="I32" s="2509"/>
      <c r="J32" s="2509"/>
      <c r="K32" s="2509"/>
      <c r="L32" s="2509"/>
      <c r="M32" s="2509"/>
      <c r="N32" s="2509"/>
      <c r="O32" s="2509" t="s">
        <v>342</v>
      </c>
      <c r="P32" s="2509"/>
      <c r="Q32" s="2509"/>
      <c r="R32" s="2509"/>
      <c r="S32" s="2509"/>
      <c r="T32" s="2509"/>
      <c r="U32" s="2509"/>
      <c r="V32" s="2509"/>
      <c r="W32" s="2509"/>
      <c r="X32" s="2509"/>
      <c r="Y32" s="2509"/>
      <c r="Z32" s="2509"/>
      <c r="AA32" s="2509"/>
      <c r="AB32" s="2509"/>
      <c r="AC32" s="2509"/>
      <c r="AD32" s="2509"/>
      <c r="AE32" s="2509"/>
      <c r="AF32" s="2509"/>
      <c r="AG32" s="2509"/>
      <c r="AH32" s="2509"/>
      <c r="AI32" s="2509"/>
      <c r="AJ32" s="2509"/>
      <c r="AK32" s="2509"/>
      <c r="AL32" s="2509" t="s">
        <v>348</v>
      </c>
      <c r="AM32" s="2509"/>
      <c r="AN32" s="2509"/>
      <c r="AO32" s="2509"/>
      <c r="AP32" s="2509"/>
      <c r="AQ32" s="2509"/>
      <c r="AR32" s="2509"/>
      <c r="AS32" s="2509"/>
      <c r="AT32" s="2509"/>
      <c r="AU32" s="2509"/>
      <c r="AV32" s="2509"/>
      <c r="AW32" s="2509"/>
      <c r="AX32" s="2509"/>
      <c r="AY32" s="2509"/>
      <c r="AZ32" s="2509"/>
      <c r="BA32" s="2509"/>
      <c r="BB32" s="2509"/>
      <c r="BC32" s="2509"/>
      <c r="BD32" s="2509"/>
      <c r="BE32" s="2509"/>
      <c r="BF32" s="2509"/>
      <c r="BG32" s="2509"/>
      <c r="BH32" s="2509"/>
      <c r="BI32" s="2509"/>
      <c r="BJ32" s="2509"/>
      <c r="BK32" s="2509"/>
      <c r="BL32" s="1185"/>
      <c r="BM32" s="1185"/>
      <c r="BN32" s="2509" t="s">
        <v>846</v>
      </c>
      <c r="BO32" s="2509"/>
      <c r="BP32" s="2509"/>
      <c r="BQ32" s="2509"/>
      <c r="BR32" s="2509"/>
      <c r="BS32" s="2509"/>
      <c r="BT32" s="2509"/>
      <c r="BU32" s="2509"/>
      <c r="BV32" s="2509"/>
      <c r="BW32" s="2509"/>
      <c r="BX32" s="2509"/>
      <c r="BY32" s="2509"/>
      <c r="BZ32" s="2509"/>
      <c r="CA32" s="2509"/>
      <c r="CB32" s="2509"/>
      <c r="CC32" s="2509"/>
      <c r="CD32" s="2509"/>
      <c r="CE32" s="2509" t="s">
        <v>342</v>
      </c>
      <c r="CF32" s="2509"/>
      <c r="CG32" s="2509"/>
      <c r="CH32" s="2509"/>
      <c r="CI32" s="2509"/>
      <c r="CJ32" s="2509"/>
      <c r="CK32" s="2509"/>
      <c r="CL32" s="2509"/>
      <c r="CM32" s="2509"/>
      <c r="CN32" s="2509"/>
      <c r="CO32" s="2509"/>
      <c r="CP32" s="2509"/>
      <c r="CQ32" s="2509"/>
      <c r="CR32" s="2509"/>
      <c r="CS32" s="2509"/>
      <c r="CT32" s="2509"/>
      <c r="CU32" s="2509"/>
      <c r="CV32" s="2509"/>
      <c r="CW32" s="2509"/>
      <c r="CX32" s="2510" t="s">
        <v>348</v>
      </c>
      <c r="CY32" s="2511"/>
      <c r="CZ32" s="2511"/>
      <c r="DA32" s="2511"/>
      <c r="DB32" s="2511"/>
      <c r="DC32" s="2511"/>
      <c r="DD32" s="2511"/>
      <c r="DE32" s="2511"/>
      <c r="DF32" s="2511"/>
      <c r="DG32" s="2511"/>
      <c r="DH32" s="2511"/>
      <c r="DI32" s="2511"/>
      <c r="DJ32" s="2511"/>
      <c r="DK32" s="2511"/>
      <c r="DL32" s="2511"/>
      <c r="DM32" s="2511"/>
      <c r="DN32" s="2511"/>
      <c r="DO32" s="2511"/>
      <c r="DP32" s="2511"/>
      <c r="DQ32" s="2511"/>
      <c r="DR32" s="2511"/>
      <c r="DS32" s="2511"/>
      <c r="DT32" s="2511"/>
      <c r="DU32" s="2511"/>
      <c r="DV32" s="2511"/>
      <c r="DW32" s="2511"/>
      <c r="DX32" s="2512"/>
      <c r="DY32" s="1198"/>
      <c r="DZ32" s="1158"/>
      <c r="EA32" s="1198"/>
    </row>
    <row r="33" spans="1:153" ht="26.45" customHeight="1">
      <c r="B33" s="1156"/>
      <c r="C33" s="2542" t="s">
        <v>844</v>
      </c>
      <c r="D33" s="2542"/>
      <c r="E33" s="2542"/>
      <c r="F33" s="2542"/>
      <c r="G33" s="2542"/>
      <c r="H33" s="2542"/>
      <c r="I33" s="2542"/>
      <c r="J33" s="2542"/>
      <c r="K33" s="2542"/>
      <c r="L33" s="2542"/>
      <c r="M33" s="2542"/>
      <c r="N33" s="2542"/>
      <c r="O33" s="2558"/>
      <c r="P33" s="2558"/>
      <c r="Q33" s="2558"/>
      <c r="R33" s="2558"/>
      <c r="S33" s="2558"/>
      <c r="T33" s="2558"/>
      <c r="U33" s="2558"/>
      <c r="V33" s="2558"/>
      <c r="W33" s="2558"/>
      <c r="X33" s="2558"/>
      <c r="Y33" s="2558"/>
      <c r="Z33" s="2558"/>
      <c r="AA33" s="2558"/>
      <c r="AB33" s="2558"/>
      <c r="AC33" s="2558"/>
      <c r="AD33" s="2558"/>
      <c r="AE33" s="2558"/>
      <c r="AF33" s="2558"/>
      <c r="AG33" s="2558"/>
      <c r="AH33" s="2558"/>
      <c r="AI33" s="2558"/>
      <c r="AJ33" s="2558"/>
      <c r="AK33" s="2558"/>
      <c r="AL33" s="2559"/>
      <c r="AM33" s="2560"/>
      <c r="AN33" s="2560"/>
      <c r="AO33" s="2560"/>
      <c r="AP33" s="2560"/>
      <c r="AQ33" s="2560"/>
      <c r="AR33" s="2560"/>
      <c r="AS33" s="2560"/>
      <c r="AT33" s="2560"/>
      <c r="AU33" s="2560"/>
      <c r="AV33" s="2560"/>
      <c r="AW33" s="2560"/>
      <c r="AX33" s="2560"/>
      <c r="AY33" s="2560"/>
      <c r="AZ33" s="2560"/>
      <c r="BA33" s="2560"/>
      <c r="BB33" s="2560"/>
      <c r="BC33" s="2560"/>
      <c r="BD33" s="2560"/>
      <c r="BE33" s="2560"/>
      <c r="BF33" s="2560"/>
      <c r="BG33" s="2560"/>
      <c r="BH33" s="2560"/>
      <c r="BI33" s="2560"/>
      <c r="BJ33" s="2560"/>
      <c r="BK33" s="2561"/>
      <c r="BL33" s="1185"/>
      <c r="BM33" s="1185"/>
      <c r="BN33" s="2542" t="s">
        <v>844</v>
      </c>
      <c r="BO33" s="2542"/>
      <c r="BP33" s="2542"/>
      <c r="BQ33" s="2542"/>
      <c r="BR33" s="2542"/>
      <c r="BS33" s="2542"/>
      <c r="BT33" s="2542"/>
      <c r="BU33" s="2542"/>
      <c r="BV33" s="2542"/>
      <c r="BW33" s="2542"/>
      <c r="BX33" s="2542"/>
      <c r="BY33" s="2542"/>
      <c r="BZ33" s="2542"/>
      <c r="CA33" s="2542"/>
      <c r="CB33" s="2542"/>
      <c r="CC33" s="2542"/>
      <c r="CD33" s="2542"/>
      <c r="CE33" s="2558"/>
      <c r="CF33" s="2558"/>
      <c r="CG33" s="2558"/>
      <c r="CH33" s="2558"/>
      <c r="CI33" s="2558"/>
      <c r="CJ33" s="2558"/>
      <c r="CK33" s="2558"/>
      <c r="CL33" s="2558"/>
      <c r="CM33" s="2558"/>
      <c r="CN33" s="2558"/>
      <c r="CO33" s="2558"/>
      <c r="CP33" s="2558"/>
      <c r="CQ33" s="2558"/>
      <c r="CR33" s="2558"/>
      <c r="CS33" s="2558"/>
      <c r="CT33" s="2558"/>
      <c r="CU33" s="2558"/>
      <c r="CV33" s="2558"/>
      <c r="CW33" s="2558"/>
      <c r="CX33" s="2559"/>
      <c r="CY33" s="2560"/>
      <c r="CZ33" s="2560"/>
      <c r="DA33" s="2560"/>
      <c r="DB33" s="2560"/>
      <c r="DC33" s="2560"/>
      <c r="DD33" s="2560"/>
      <c r="DE33" s="2560"/>
      <c r="DF33" s="2560"/>
      <c r="DG33" s="2560"/>
      <c r="DH33" s="2560"/>
      <c r="DI33" s="2560"/>
      <c r="DJ33" s="2560"/>
      <c r="DK33" s="2560"/>
      <c r="DL33" s="2560"/>
      <c r="DM33" s="2560"/>
      <c r="DN33" s="2560"/>
      <c r="DO33" s="2560"/>
      <c r="DP33" s="2560"/>
      <c r="DQ33" s="2560"/>
      <c r="DR33" s="2560"/>
      <c r="DS33" s="2560"/>
      <c r="DT33" s="2560"/>
      <c r="DU33" s="2560"/>
      <c r="DV33" s="2560"/>
      <c r="DW33" s="2560"/>
      <c r="DX33" s="2561"/>
      <c r="DY33" s="1157"/>
      <c r="DZ33" s="1158"/>
      <c r="EA33" s="1198"/>
    </row>
    <row r="34" spans="1:153" ht="26.25" customHeight="1">
      <c r="B34" s="1156"/>
      <c r="C34" s="2542" t="s">
        <v>343</v>
      </c>
      <c r="D34" s="2542"/>
      <c r="E34" s="2542"/>
      <c r="F34" s="2542"/>
      <c r="G34" s="2542"/>
      <c r="H34" s="2542"/>
      <c r="I34" s="2542"/>
      <c r="J34" s="2542"/>
      <c r="K34" s="2542"/>
      <c r="L34" s="2542"/>
      <c r="M34" s="2542"/>
      <c r="N34" s="2542"/>
      <c r="O34" s="2558"/>
      <c r="P34" s="2558"/>
      <c r="Q34" s="2558"/>
      <c r="R34" s="2558"/>
      <c r="S34" s="2558"/>
      <c r="T34" s="2558"/>
      <c r="U34" s="2558"/>
      <c r="V34" s="2558"/>
      <c r="W34" s="2558"/>
      <c r="X34" s="2558"/>
      <c r="Y34" s="2558"/>
      <c r="Z34" s="2558"/>
      <c r="AA34" s="2558"/>
      <c r="AB34" s="2558"/>
      <c r="AC34" s="2558"/>
      <c r="AD34" s="2558"/>
      <c r="AE34" s="2558"/>
      <c r="AF34" s="2558"/>
      <c r="AG34" s="2558"/>
      <c r="AH34" s="2558"/>
      <c r="AI34" s="2558"/>
      <c r="AJ34" s="2558"/>
      <c r="AK34" s="2558"/>
      <c r="AL34" s="2562"/>
      <c r="AM34" s="2563"/>
      <c r="AN34" s="2563"/>
      <c r="AO34" s="2563"/>
      <c r="AP34" s="2563"/>
      <c r="AQ34" s="2563"/>
      <c r="AR34" s="2563"/>
      <c r="AS34" s="2563"/>
      <c r="AT34" s="2563"/>
      <c r="AU34" s="2563"/>
      <c r="AV34" s="2563"/>
      <c r="AW34" s="2563"/>
      <c r="AX34" s="2563"/>
      <c r="AY34" s="2563"/>
      <c r="AZ34" s="2563"/>
      <c r="BA34" s="2563"/>
      <c r="BB34" s="2563"/>
      <c r="BC34" s="2563"/>
      <c r="BD34" s="2563"/>
      <c r="BE34" s="2563"/>
      <c r="BF34" s="2563"/>
      <c r="BG34" s="2563"/>
      <c r="BH34" s="2563"/>
      <c r="BI34" s="2563"/>
      <c r="BJ34" s="2563"/>
      <c r="BK34" s="2564"/>
      <c r="BL34" s="1223"/>
      <c r="BM34" s="1223"/>
      <c r="BN34" s="2542" t="s">
        <v>343</v>
      </c>
      <c r="BO34" s="2542"/>
      <c r="BP34" s="2542"/>
      <c r="BQ34" s="2542"/>
      <c r="BR34" s="2542"/>
      <c r="BS34" s="2542"/>
      <c r="BT34" s="2542"/>
      <c r="BU34" s="2542"/>
      <c r="BV34" s="2542"/>
      <c r="BW34" s="2542"/>
      <c r="BX34" s="2542"/>
      <c r="BY34" s="2542"/>
      <c r="BZ34" s="2542"/>
      <c r="CA34" s="2542"/>
      <c r="CB34" s="2542"/>
      <c r="CC34" s="2542"/>
      <c r="CD34" s="2542"/>
      <c r="CE34" s="2558"/>
      <c r="CF34" s="2558"/>
      <c r="CG34" s="2558"/>
      <c r="CH34" s="2558"/>
      <c r="CI34" s="2558"/>
      <c r="CJ34" s="2558"/>
      <c r="CK34" s="2558"/>
      <c r="CL34" s="2558"/>
      <c r="CM34" s="2558"/>
      <c r="CN34" s="2558"/>
      <c r="CO34" s="2558"/>
      <c r="CP34" s="2558"/>
      <c r="CQ34" s="2558"/>
      <c r="CR34" s="2558"/>
      <c r="CS34" s="2558"/>
      <c r="CT34" s="2558"/>
      <c r="CU34" s="2558"/>
      <c r="CV34" s="2558"/>
      <c r="CW34" s="2558"/>
      <c r="CX34" s="2562"/>
      <c r="CY34" s="2563"/>
      <c r="CZ34" s="2563"/>
      <c r="DA34" s="2563"/>
      <c r="DB34" s="2563"/>
      <c r="DC34" s="2563"/>
      <c r="DD34" s="2563"/>
      <c r="DE34" s="2563"/>
      <c r="DF34" s="2563"/>
      <c r="DG34" s="2563"/>
      <c r="DH34" s="2563"/>
      <c r="DI34" s="2563"/>
      <c r="DJ34" s="2563"/>
      <c r="DK34" s="2563"/>
      <c r="DL34" s="2563"/>
      <c r="DM34" s="2563"/>
      <c r="DN34" s="2563"/>
      <c r="DO34" s="2563"/>
      <c r="DP34" s="2563"/>
      <c r="DQ34" s="2563"/>
      <c r="DR34" s="2563"/>
      <c r="DS34" s="2563"/>
      <c r="DT34" s="2563"/>
      <c r="DU34" s="2563"/>
      <c r="DV34" s="2563"/>
      <c r="DW34" s="2563"/>
      <c r="DX34" s="2564"/>
      <c r="DY34" s="1157"/>
      <c r="DZ34" s="1158"/>
      <c r="EA34" s="1198"/>
    </row>
    <row r="35" spans="1:153" ht="36" customHeight="1">
      <c r="B35" s="1156"/>
      <c r="C35" s="2542" t="s">
        <v>344</v>
      </c>
      <c r="D35" s="2542"/>
      <c r="E35" s="2542"/>
      <c r="F35" s="2542"/>
      <c r="G35" s="2542"/>
      <c r="H35" s="2542"/>
      <c r="I35" s="2542"/>
      <c r="J35" s="2542"/>
      <c r="K35" s="2542"/>
      <c r="L35" s="2542"/>
      <c r="M35" s="2542"/>
      <c r="N35" s="2542"/>
      <c r="O35" s="2501"/>
      <c r="P35" s="2501"/>
      <c r="Q35" s="2501"/>
      <c r="R35" s="2501"/>
      <c r="S35" s="2501"/>
      <c r="T35" s="2501"/>
      <c r="U35" s="2501"/>
      <c r="V35" s="2501"/>
      <c r="W35" s="2501"/>
      <c r="X35" s="2501"/>
      <c r="Y35" s="2501"/>
      <c r="Z35" s="2501"/>
      <c r="AA35" s="2501"/>
      <c r="AB35" s="2501"/>
      <c r="AC35" s="2501"/>
      <c r="AD35" s="2501"/>
      <c r="AE35" s="2501"/>
      <c r="AF35" s="2501"/>
      <c r="AG35" s="2501"/>
      <c r="AH35" s="2501"/>
      <c r="AI35" s="2501"/>
      <c r="AJ35" s="2501"/>
      <c r="AK35" s="2501"/>
      <c r="AL35" s="2562"/>
      <c r="AM35" s="2563"/>
      <c r="AN35" s="2563"/>
      <c r="AO35" s="2563"/>
      <c r="AP35" s="2563"/>
      <c r="AQ35" s="2563"/>
      <c r="AR35" s="2563"/>
      <c r="AS35" s="2563"/>
      <c r="AT35" s="2563"/>
      <c r="AU35" s="2563"/>
      <c r="AV35" s="2563"/>
      <c r="AW35" s="2563"/>
      <c r="AX35" s="2563"/>
      <c r="AY35" s="2563"/>
      <c r="AZ35" s="2563"/>
      <c r="BA35" s="2563"/>
      <c r="BB35" s="2563"/>
      <c r="BC35" s="2563"/>
      <c r="BD35" s="2563"/>
      <c r="BE35" s="2563"/>
      <c r="BF35" s="2563"/>
      <c r="BG35" s="2563"/>
      <c r="BH35" s="2563"/>
      <c r="BI35" s="2563"/>
      <c r="BJ35" s="2563"/>
      <c r="BK35" s="2564"/>
      <c r="BL35" s="1223"/>
      <c r="BM35" s="1223"/>
      <c r="BN35" s="2542" t="s">
        <v>344</v>
      </c>
      <c r="BO35" s="2542"/>
      <c r="BP35" s="2542"/>
      <c r="BQ35" s="2542"/>
      <c r="BR35" s="2542"/>
      <c r="BS35" s="2542"/>
      <c r="BT35" s="2542"/>
      <c r="BU35" s="2542"/>
      <c r="BV35" s="2542"/>
      <c r="BW35" s="2542"/>
      <c r="BX35" s="2542"/>
      <c r="BY35" s="2542"/>
      <c r="BZ35" s="2542"/>
      <c r="CA35" s="2542"/>
      <c r="CB35" s="2542"/>
      <c r="CC35" s="2542"/>
      <c r="CD35" s="2542"/>
      <c r="CE35" s="2501"/>
      <c r="CF35" s="2501"/>
      <c r="CG35" s="2501"/>
      <c r="CH35" s="2501"/>
      <c r="CI35" s="2501"/>
      <c r="CJ35" s="2501"/>
      <c r="CK35" s="2501"/>
      <c r="CL35" s="2501"/>
      <c r="CM35" s="2501"/>
      <c r="CN35" s="2501"/>
      <c r="CO35" s="2501"/>
      <c r="CP35" s="2501"/>
      <c r="CQ35" s="2501"/>
      <c r="CR35" s="2501"/>
      <c r="CS35" s="2501"/>
      <c r="CT35" s="2501"/>
      <c r="CU35" s="2501"/>
      <c r="CV35" s="2501"/>
      <c r="CW35" s="2501"/>
      <c r="CX35" s="2562"/>
      <c r="CY35" s="2563"/>
      <c r="CZ35" s="2563"/>
      <c r="DA35" s="2563"/>
      <c r="DB35" s="2563"/>
      <c r="DC35" s="2563"/>
      <c r="DD35" s="2563"/>
      <c r="DE35" s="2563"/>
      <c r="DF35" s="2563"/>
      <c r="DG35" s="2563"/>
      <c r="DH35" s="2563"/>
      <c r="DI35" s="2563"/>
      <c r="DJ35" s="2563"/>
      <c r="DK35" s="2563"/>
      <c r="DL35" s="2563"/>
      <c r="DM35" s="2563"/>
      <c r="DN35" s="2563"/>
      <c r="DO35" s="2563"/>
      <c r="DP35" s="2563"/>
      <c r="DQ35" s="2563"/>
      <c r="DR35" s="2563"/>
      <c r="DS35" s="2563"/>
      <c r="DT35" s="2563"/>
      <c r="DU35" s="2563"/>
      <c r="DV35" s="2563"/>
      <c r="DW35" s="2563"/>
      <c r="DX35" s="2564"/>
      <c r="DY35" s="1157"/>
      <c r="DZ35" s="1158"/>
      <c r="EA35" s="1198"/>
    </row>
    <row r="36" spans="1:153" ht="30.75" customHeight="1">
      <c r="B36" s="1156"/>
      <c r="C36" s="2557" t="s">
        <v>529</v>
      </c>
      <c r="D36" s="2557"/>
      <c r="E36" s="2557"/>
      <c r="F36" s="2557"/>
      <c r="G36" s="2557"/>
      <c r="H36" s="2557"/>
      <c r="I36" s="2557"/>
      <c r="J36" s="2557"/>
      <c r="K36" s="2557"/>
      <c r="L36" s="2557"/>
      <c r="M36" s="2557"/>
      <c r="N36" s="2557"/>
      <c r="O36" s="2572"/>
      <c r="P36" s="2572"/>
      <c r="Q36" s="2572"/>
      <c r="R36" s="2572"/>
      <c r="S36" s="2572"/>
      <c r="T36" s="2572"/>
      <c r="U36" s="2572"/>
      <c r="V36" s="2572"/>
      <c r="W36" s="2572"/>
      <c r="X36" s="2572"/>
      <c r="Y36" s="2572"/>
      <c r="Z36" s="2572"/>
      <c r="AA36" s="2572"/>
      <c r="AB36" s="2572"/>
      <c r="AC36" s="2572"/>
      <c r="AD36" s="2572"/>
      <c r="AE36" s="2572"/>
      <c r="AF36" s="2572"/>
      <c r="AG36" s="2572"/>
      <c r="AH36" s="2572"/>
      <c r="AI36" s="2572"/>
      <c r="AJ36" s="2572"/>
      <c r="AK36" s="2572"/>
      <c r="AL36" s="2562"/>
      <c r="AM36" s="2563"/>
      <c r="AN36" s="2563"/>
      <c r="AO36" s="2563"/>
      <c r="AP36" s="2563"/>
      <c r="AQ36" s="2563"/>
      <c r="AR36" s="2563"/>
      <c r="AS36" s="2563"/>
      <c r="AT36" s="2563"/>
      <c r="AU36" s="2563"/>
      <c r="AV36" s="2563"/>
      <c r="AW36" s="2563"/>
      <c r="AX36" s="2563"/>
      <c r="AY36" s="2563"/>
      <c r="AZ36" s="2563"/>
      <c r="BA36" s="2563"/>
      <c r="BB36" s="2563"/>
      <c r="BC36" s="2563"/>
      <c r="BD36" s="2563"/>
      <c r="BE36" s="2563"/>
      <c r="BF36" s="2563"/>
      <c r="BG36" s="2563"/>
      <c r="BH36" s="2563"/>
      <c r="BI36" s="2563"/>
      <c r="BJ36" s="2563"/>
      <c r="BK36" s="2564"/>
      <c r="BL36" s="1223"/>
      <c r="BM36" s="1223"/>
      <c r="BN36" s="2542" t="str">
        <f>+C36</f>
        <v>Área de construcción:</v>
      </c>
      <c r="BO36" s="2542"/>
      <c r="BP36" s="2542"/>
      <c r="BQ36" s="2542"/>
      <c r="BR36" s="2542"/>
      <c r="BS36" s="2542"/>
      <c r="BT36" s="2542"/>
      <c r="BU36" s="2542"/>
      <c r="BV36" s="2542"/>
      <c r="BW36" s="2542"/>
      <c r="BX36" s="2542"/>
      <c r="BY36" s="2542"/>
      <c r="BZ36" s="2542"/>
      <c r="CA36" s="2542"/>
      <c r="CB36" s="2542"/>
      <c r="CC36" s="2542"/>
      <c r="CD36" s="2542"/>
      <c r="CE36" s="2572"/>
      <c r="CF36" s="2572"/>
      <c r="CG36" s="2572"/>
      <c r="CH36" s="2572"/>
      <c r="CI36" s="2572"/>
      <c r="CJ36" s="2572"/>
      <c r="CK36" s="2572"/>
      <c r="CL36" s="2572"/>
      <c r="CM36" s="2572"/>
      <c r="CN36" s="2572"/>
      <c r="CO36" s="2572"/>
      <c r="CP36" s="2572"/>
      <c r="CQ36" s="2572"/>
      <c r="CR36" s="2572"/>
      <c r="CS36" s="2572"/>
      <c r="CT36" s="2572"/>
      <c r="CU36" s="2572"/>
      <c r="CV36" s="2572"/>
      <c r="CW36" s="2572"/>
      <c r="CX36" s="2562"/>
      <c r="CY36" s="2563"/>
      <c r="CZ36" s="2563"/>
      <c r="DA36" s="2563"/>
      <c r="DB36" s="2563"/>
      <c r="DC36" s="2563"/>
      <c r="DD36" s="2563"/>
      <c r="DE36" s="2563"/>
      <c r="DF36" s="2563"/>
      <c r="DG36" s="2563"/>
      <c r="DH36" s="2563"/>
      <c r="DI36" s="2563"/>
      <c r="DJ36" s="2563"/>
      <c r="DK36" s="2563"/>
      <c r="DL36" s="2563"/>
      <c r="DM36" s="2563"/>
      <c r="DN36" s="2563"/>
      <c r="DO36" s="2563"/>
      <c r="DP36" s="2563"/>
      <c r="DQ36" s="2563"/>
      <c r="DR36" s="2563"/>
      <c r="DS36" s="2563"/>
      <c r="DT36" s="2563"/>
      <c r="DU36" s="2563"/>
      <c r="DV36" s="2563"/>
      <c r="DW36" s="2563"/>
      <c r="DX36" s="2564"/>
      <c r="DY36" s="1157"/>
      <c r="DZ36" s="1158"/>
      <c r="EA36" s="1198"/>
    </row>
    <row r="37" spans="1:153" ht="30.75" customHeight="1">
      <c r="B37" s="1156"/>
      <c r="C37" s="2542" t="s">
        <v>346</v>
      </c>
      <c r="D37" s="2542"/>
      <c r="E37" s="2542"/>
      <c r="F37" s="2542"/>
      <c r="G37" s="2542"/>
      <c r="H37" s="2542"/>
      <c r="I37" s="2542"/>
      <c r="J37" s="2542"/>
      <c r="K37" s="2542"/>
      <c r="L37" s="2542"/>
      <c r="M37" s="2542"/>
      <c r="N37" s="2542"/>
      <c r="O37" s="2573"/>
      <c r="P37" s="2573"/>
      <c r="Q37" s="2573"/>
      <c r="R37" s="2573"/>
      <c r="S37" s="2573"/>
      <c r="T37" s="2573"/>
      <c r="U37" s="2573"/>
      <c r="V37" s="2573"/>
      <c r="W37" s="2573"/>
      <c r="X37" s="2573"/>
      <c r="Y37" s="2573"/>
      <c r="Z37" s="2573"/>
      <c r="AA37" s="2573"/>
      <c r="AB37" s="2573"/>
      <c r="AC37" s="2573"/>
      <c r="AD37" s="2573"/>
      <c r="AE37" s="2573"/>
      <c r="AF37" s="2573"/>
      <c r="AG37" s="2573"/>
      <c r="AH37" s="2573"/>
      <c r="AI37" s="2573"/>
      <c r="AJ37" s="2573"/>
      <c r="AK37" s="2573"/>
      <c r="AL37" s="2562"/>
      <c r="AM37" s="2563"/>
      <c r="AN37" s="2563"/>
      <c r="AO37" s="2563"/>
      <c r="AP37" s="2563"/>
      <c r="AQ37" s="2563"/>
      <c r="AR37" s="2563"/>
      <c r="AS37" s="2563"/>
      <c r="AT37" s="2563"/>
      <c r="AU37" s="2563"/>
      <c r="AV37" s="2563"/>
      <c r="AW37" s="2563"/>
      <c r="AX37" s="2563"/>
      <c r="AY37" s="2563"/>
      <c r="AZ37" s="2563"/>
      <c r="BA37" s="2563"/>
      <c r="BB37" s="2563"/>
      <c r="BC37" s="2563"/>
      <c r="BD37" s="2563"/>
      <c r="BE37" s="2563"/>
      <c r="BF37" s="2563"/>
      <c r="BG37" s="2563"/>
      <c r="BH37" s="2563"/>
      <c r="BI37" s="2563"/>
      <c r="BJ37" s="2563"/>
      <c r="BK37" s="2564"/>
      <c r="BL37" s="1223"/>
      <c r="BM37" s="1223"/>
      <c r="BN37" s="2542" t="str">
        <f>+C37</f>
        <v>Valor de mercado:</v>
      </c>
      <c r="BO37" s="2542"/>
      <c r="BP37" s="2542"/>
      <c r="BQ37" s="2542"/>
      <c r="BR37" s="2542"/>
      <c r="BS37" s="2542"/>
      <c r="BT37" s="2542"/>
      <c r="BU37" s="2542"/>
      <c r="BV37" s="2542"/>
      <c r="BW37" s="2542"/>
      <c r="BX37" s="2542"/>
      <c r="BY37" s="2542"/>
      <c r="BZ37" s="2542"/>
      <c r="CA37" s="2542"/>
      <c r="CB37" s="2542"/>
      <c r="CC37" s="2542"/>
      <c r="CD37" s="2542"/>
      <c r="CE37" s="2573"/>
      <c r="CF37" s="2573"/>
      <c r="CG37" s="2573"/>
      <c r="CH37" s="2573"/>
      <c r="CI37" s="2573"/>
      <c r="CJ37" s="2573"/>
      <c r="CK37" s="2573"/>
      <c r="CL37" s="2573"/>
      <c r="CM37" s="2573"/>
      <c r="CN37" s="2573"/>
      <c r="CO37" s="2573"/>
      <c r="CP37" s="2573"/>
      <c r="CQ37" s="2573"/>
      <c r="CR37" s="2573"/>
      <c r="CS37" s="2573"/>
      <c r="CT37" s="2573"/>
      <c r="CU37" s="2573"/>
      <c r="CV37" s="2573"/>
      <c r="CW37" s="2573"/>
      <c r="CX37" s="2562"/>
      <c r="CY37" s="2563"/>
      <c r="CZ37" s="2563"/>
      <c r="DA37" s="2563"/>
      <c r="DB37" s="2563"/>
      <c r="DC37" s="2563"/>
      <c r="DD37" s="2563"/>
      <c r="DE37" s="2563"/>
      <c r="DF37" s="2563"/>
      <c r="DG37" s="2563"/>
      <c r="DH37" s="2563"/>
      <c r="DI37" s="2563"/>
      <c r="DJ37" s="2563"/>
      <c r="DK37" s="2563"/>
      <c r="DL37" s="2563"/>
      <c r="DM37" s="2563"/>
      <c r="DN37" s="2563"/>
      <c r="DO37" s="2563"/>
      <c r="DP37" s="2563"/>
      <c r="DQ37" s="2563"/>
      <c r="DR37" s="2563"/>
      <c r="DS37" s="2563"/>
      <c r="DT37" s="2563"/>
      <c r="DU37" s="2563"/>
      <c r="DV37" s="2563"/>
      <c r="DW37" s="2563"/>
      <c r="DX37" s="2564"/>
      <c r="DY37" s="1157"/>
      <c r="DZ37" s="1158"/>
      <c r="EA37" s="1198"/>
    </row>
    <row r="38" spans="1:153" ht="30.75" customHeight="1">
      <c r="B38" s="1156"/>
      <c r="C38" s="2542" t="s">
        <v>530</v>
      </c>
      <c r="D38" s="2542"/>
      <c r="E38" s="2542"/>
      <c r="F38" s="2542"/>
      <c r="G38" s="2542"/>
      <c r="H38" s="2542"/>
      <c r="I38" s="2542"/>
      <c r="J38" s="2542"/>
      <c r="K38" s="2542"/>
      <c r="L38" s="2542"/>
      <c r="M38" s="2542"/>
      <c r="N38" s="2542"/>
      <c r="O38" s="2555"/>
      <c r="P38" s="2555"/>
      <c r="Q38" s="2555"/>
      <c r="R38" s="2555"/>
      <c r="S38" s="2555"/>
      <c r="T38" s="2555"/>
      <c r="U38" s="2555"/>
      <c r="V38" s="2555"/>
      <c r="W38" s="2555"/>
      <c r="X38" s="2555"/>
      <c r="Y38" s="2555"/>
      <c r="Z38" s="2555"/>
      <c r="AA38" s="2555"/>
      <c r="AB38" s="2555"/>
      <c r="AC38" s="2555"/>
      <c r="AD38" s="2555"/>
      <c r="AE38" s="2555"/>
      <c r="AF38" s="2555"/>
      <c r="AG38" s="2555"/>
      <c r="AH38" s="2555"/>
      <c r="AI38" s="2555"/>
      <c r="AJ38" s="2555"/>
      <c r="AK38" s="2555"/>
      <c r="AL38" s="2562"/>
      <c r="AM38" s="2563"/>
      <c r="AN38" s="2563"/>
      <c r="AO38" s="2563"/>
      <c r="AP38" s="2563"/>
      <c r="AQ38" s="2563"/>
      <c r="AR38" s="2563"/>
      <c r="AS38" s="2563"/>
      <c r="AT38" s="2563"/>
      <c r="AU38" s="2563"/>
      <c r="AV38" s="2563"/>
      <c r="AW38" s="2563"/>
      <c r="AX38" s="2563"/>
      <c r="AY38" s="2563"/>
      <c r="AZ38" s="2563"/>
      <c r="BA38" s="2563"/>
      <c r="BB38" s="2563"/>
      <c r="BC38" s="2563"/>
      <c r="BD38" s="2563"/>
      <c r="BE38" s="2563"/>
      <c r="BF38" s="2563"/>
      <c r="BG38" s="2563"/>
      <c r="BH38" s="2563"/>
      <c r="BI38" s="2563"/>
      <c r="BJ38" s="2563"/>
      <c r="BK38" s="2564"/>
      <c r="BL38" s="1223"/>
      <c r="BM38" s="1223"/>
      <c r="BN38" s="2542" t="str">
        <f>+C38</f>
        <v>Valor comercial / m2:</v>
      </c>
      <c r="BO38" s="2542"/>
      <c r="BP38" s="2542"/>
      <c r="BQ38" s="2542"/>
      <c r="BR38" s="2542"/>
      <c r="BS38" s="2542"/>
      <c r="BT38" s="2542"/>
      <c r="BU38" s="2542"/>
      <c r="BV38" s="2542"/>
      <c r="BW38" s="2542"/>
      <c r="BX38" s="2542"/>
      <c r="BY38" s="2542"/>
      <c r="BZ38" s="2542"/>
      <c r="CA38" s="2542"/>
      <c r="CB38" s="2542"/>
      <c r="CC38" s="2542"/>
      <c r="CD38" s="2542"/>
      <c r="CE38" s="2555"/>
      <c r="CF38" s="2555"/>
      <c r="CG38" s="2555"/>
      <c r="CH38" s="2555"/>
      <c r="CI38" s="2555"/>
      <c r="CJ38" s="2555"/>
      <c r="CK38" s="2555"/>
      <c r="CL38" s="2555"/>
      <c r="CM38" s="2555"/>
      <c r="CN38" s="2555"/>
      <c r="CO38" s="2555"/>
      <c r="CP38" s="2555"/>
      <c r="CQ38" s="2555"/>
      <c r="CR38" s="2555"/>
      <c r="CS38" s="2555"/>
      <c r="CT38" s="2555"/>
      <c r="CU38" s="2555"/>
      <c r="CV38" s="2555"/>
      <c r="CW38" s="2555"/>
      <c r="CX38" s="2562"/>
      <c r="CY38" s="2563"/>
      <c r="CZ38" s="2563"/>
      <c r="DA38" s="2563"/>
      <c r="DB38" s="2563"/>
      <c r="DC38" s="2563"/>
      <c r="DD38" s="2563"/>
      <c r="DE38" s="2563"/>
      <c r="DF38" s="2563"/>
      <c r="DG38" s="2563"/>
      <c r="DH38" s="2563"/>
      <c r="DI38" s="2563"/>
      <c r="DJ38" s="2563"/>
      <c r="DK38" s="2563"/>
      <c r="DL38" s="2563"/>
      <c r="DM38" s="2563"/>
      <c r="DN38" s="2563"/>
      <c r="DO38" s="2563"/>
      <c r="DP38" s="2563"/>
      <c r="DQ38" s="2563"/>
      <c r="DR38" s="2563"/>
      <c r="DS38" s="2563"/>
      <c r="DT38" s="2563"/>
      <c r="DU38" s="2563"/>
      <c r="DV38" s="2563"/>
      <c r="DW38" s="2563"/>
      <c r="DX38" s="2564"/>
      <c r="DY38" s="1157"/>
      <c r="DZ38" s="1158"/>
      <c r="EA38" s="1198"/>
      <c r="EW38" s="1306"/>
    </row>
    <row r="39" spans="1:153" ht="30.75" customHeight="1">
      <c r="B39" s="1156"/>
      <c r="C39" s="2557" t="s">
        <v>347</v>
      </c>
      <c r="D39" s="2557"/>
      <c r="E39" s="2557"/>
      <c r="F39" s="2557"/>
      <c r="G39" s="2557"/>
      <c r="H39" s="2557"/>
      <c r="I39" s="2557"/>
      <c r="J39" s="2557"/>
      <c r="K39" s="2557"/>
      <c r="L39" s="2557"/>
      <c r="M39" s="2557"/>
      <c r="N39" s="2557"/>
      <c r="O39" s="2541"/>
      <c r="P39" s="2501"/>
      <c r="Q39" s="2501"/>
      <c r="R39" s="2501"/>
      <c r="S39" s="2501"/>
      <c r="T39" s="2501"/>
      <c r="U39" s="2501"/>
      <c r="V39" s="2501"/>
      <c r="W39" s="2501"/>
      <c r="X39" s="2501"/>
      <c r="Y39" s="2501"/>
      <c r="Z39" s="2501"/>
      <c r="AA39" s="2501"/>
      <c r="AB39" s="2501"/>
      <c r="AC39" s="2501"/>
      <c r="AD39" s="2501"/>
      <c r="AE39" s="2501"/>
      <c r="AF39" s="2501"/>
      <c r="AG39" s="2501"/>
      <c r="AH39" s="2501"/>
      <c r="AI39" s="2501"/>
      <c r="AJ39" s="2501"/>
      <c r="AK39" s="2501"/>
      <c r="AL39" s="2565"/>
      <c r="AM39" s="2566"/>
      <c r="AN39" s="2566"/>
      <c r="AO39" s="2566"/>
      <c r="AP39" s="2566"/>
      <c r="AQ39" s="2566"/>
      <c r="AR39" s="2566"/>
      <c r="AS39" s="2566"/>
      <c r="AT39" s="2566"/>
      <c r="AU39" s="2566"/>
      <c r="AV39" s="2566"/>
      <c r="AW39" s="2566"/>
      <c r="AX39" s="2566"/>
      <c r="AY39" s="2566"/>
      <c r="AZ39" s="2566"/>
      <c r="BA39" s="2566"/>
      <c r="BB39" s="2566"/>
      <c r="BC39" s="2566"/>
      <c r="BD39" s="2566"/>
      <c r="BE39" s="2566"/>
      <c r="BF39" s="2566"/>
      <c r="BG39" s="2566"/>
      <c r="BH39" s="2566"/>
      <c r="BI39" s="2566"/>
      <c r="BJ39" s="2566"/>
      <c r="BK39" s="2567"/>
      <c r="BL39" s="1223"/>
      <c r="BM39" s="1223"/>
      <c r="BN39" s="2557" t="s">
        <v>347</v>
      </c>
      <c r="BO39" s="2557"/>
      <c r="BP39" s="2557"/>
      <c r="BQ39" s="2557"/>
      <c r="BR39" s="2557"/>
      <c r="BS39" s="2557"/>
      <c r="BT39" s="2557"/>
      <c r="BU39" s="2557"/>
      <c r="BV39" s="2557"/>
      <c r="BW39" s="2557"/>
      <c r="BX39" s="2557"/>
      <c r="BY39" s="2557"/>
      <c r="BZ39" s="2557"/>
      <c r="CA39" s="2557"/>
      <c r="CB39" s="2557"/>
      <c r="CC39" s="2557"/>
      <c r="CD39" s="2557"/>
      <c r="CE39" s="2541"/>
      <c r="CF39" s="2501"/>
      <c r="CG39" s="2501"/>
      <c r="CH39" s="2501"/>
      <c r="CI39" s="2501"/>
      <c r="CJ39" s="2501"/>
      <c r="CK39" s="2501"/>
      <c r="CL39" s="2501"/>
      <c r="CM39" s="2501"/>
      <c r="CN39" s="2501"/>
      <c r="CO39" s="2501"/>
      <c r="CP39" s="2501"/>
      <c r="CQ39" s="2501"/>
      <c r="CR39" s="2501"/>
      <c r="CS39" s="2501"/>
      <c r="CT39" s="2501"/>
      <c r="CU39" s="2501"/>
      <c r="CV39" s="2501"/>
      <c r="CW39" s="2501"/>
      <c r="CX39" s="2565"/>
      <c r="CY39" s="2566"/>
      <c r="CZ39" s="2566"/>
      <c r="DA39" s="2566"/>
      <c r="DB39" s="2566"/>
      <c r="DC39" s="2566"/>
      <c r="DD39" s="2566"/>
      <c r="DE39" s="2566"/>
      <c r="DF39" s="2566"/>
      <c r="DG39" s="2566"/>
      <c r="DH39" s="2566"/>
      <c r="DI39" s="2566"/>
      <c r="DJ39" s="2566"/>
      <c r="DK39" s="2566"/>
      <c r="DL39" s="2566"/>
      <c r="DM39" s="2566"/>
      <c r="DN39" s="2566"/>
      <c r="DO39" s="2566"/>
      <c r="DP39" s="2566"/>
      <c r="DQ39" s="2566"/>
      <c r="DR39" s="2566"/>
      <c r="DS39" s="2566"/>
      <c r="DT39" s="2566"/>
      <c r="DU39" s="2566"/>
      <c r="DV39" s="2566"/>
      <c r="DW39" s="2566"/>
      <c r="DX39" s="2567"/>
      <c r="DY39" s="1157"/>
      <c r="DZ39" s="1158"/>
      <c r="EA39" s="1198"/>
      <c r="EV39" s="1306"/>
    </row>
    <row r="40" spans="1:153" ht="30.75" customHeight="1">
      <c r="B40" s="1156"/>
      <c r="C40" s="1032"/>
      <c r="D40" s="1032"/>
      <c r="E40" s="1032"/>
      <c r="F40" s="1032"/>
      <c r="G40" s="1032"/>
      <c r="H40" s="1032"/>
      <c r="I40" s="1032"/>
      <c r="J40" s="1032"/>
      <c r="K40" s="1032"/>
      <c r="L40" s="1032"/>
      <c r="M40" s="1032"/>
      <c r="N40" s="1032"/>
      <c r="O40" s="1309"/>
      <c r="P40" s="1310"/>
      <c r="Q40" s="1310"/>
      <c r="R40" s="1310"/>
      <c r="S40" s="1310"/>
      <c r="T40" s="1310"/>
      <c r="U40" s="1310"/>
      <c r="V40" s="1310"/>
      <c r="W40" s="1310"/>
      <c r="X40" s="1310"/>
      <c r="Y40" s="1310"/>
      <c r="Z40" s="1310"/>
      <c r="AA40" s="1310"/>
      <c r="AB40" s="1310"/>
      <c r="AC40" s="1310"/>
      <c r="AD40" s="1310"/>
      <c r="AE40" s="1310"/>
      <c r="AF40" s="1310"/>
      <c r="AG40" s="1310"/>
      <c r="AH40" s="1310"/>
      <c r="AI40" s="1310"/>
      <c r="AJ40" s="1310"/>
      <c r="AK40" s="1310"/>
      <c r="AL40" s="1308"/>
      <c r="AM40" s="1308"/>
      <c r="AN40" s="1308"/>
      <c r="AO40" s="1308"/>
      <c r="AP40" s="1308"/>
      <c r="AQ40" s="1308"/>
      <c r="AR40" s="1308"/>
      <c r="AS40" s="1308"/>
      <c r="AT40" s="1308"/>
      <c r="AU40" s="1308"/>
      <c r="AV40" s="1308"/>
      <c r="AW40" s="1308"/>
      <c r="AX40" s="1308"/>
      <c r="AY40" s="1308"/>
      <c r="AZ40" s="1308"/>
      <c r="BA40" s="1308"/>
      <c r="BB40" s="1308"/>
      <c r="BC40" s="1308"/>
      <c r="BD40" s="1308"/>
      <c r="BE40" s="1308"/>
      <c r="BF40" s="1308"/>
      <c r="BG40" s="1308"/>
      <c r="BH40" s="1308"/>
      <c r="BI40" s="1308"/>
      <c r="BJ40" s="1308"/>
      <c r="BK40" s="1308"/>
      <c r="BL40" s="1223"/>
      <c r="BM40" s="1223"/>
      <c r="BN40" s="1032"/>
      <c r="BO40" s="1032"/>
      <c r="BP40" s="1032"/>
      <c r="BQ40" s="1032"/>
      <c r="BR40" s="1032"/>
      <c r="BS40" s="1032"/>
      <c r="BT40" s="1032"/>
      <c r="BU40" s="1032"/>
      <c r="BV40" s="1032"/>
      <c r="BW40" s="1032"/>
      <c r="BX40" s="1032"/>
      <c r="BY40" s="1032"/>
      <c r="BZ40" s="1032"/>
      <c r="CA40" s="1032"/>
      <c r="CB40" s="1032"/>
      <c r="CC40" s="1032"/>
      <c r="CD40" s="1032"/>
      <c r="CE40" s="1309"/>
      <c r="CF40" s="1310"/>
      <c r="CG40" s="1310"/>
      <c r="CH40" s="1310"/>
      <c r="CI40" s="1310"/>
      <c r="CJ40" s="1310"/>
      <c r="CK40" s="1310"/>
      <c r="CL40" s="1310"/>
      <c r="CM40" s="1310"/>
      <c r="CN40" s="1310"/>
      <c r="CO40" s="1310"/>
      <c r="CP40" s="1310"/>
      <c r="CQ40" s="1310"/>
      <c r="CR40" s="1310"/>
      <c r="CS40" s="1310"/>
      <c r="CT40" s="1310"/>
      <c r="CU40" s="1310"/>
      <c r="CV40" s="1310"/>
      <c r="CW40" s="1310"/>
      <c r="CX40" s="1308"/>
      <c r="CY40" s="1308"/>
      <c r="CZ40" s="1308"/>
      <c r="DA40" s="1308"/>
      <c r="DB40" s="1308"/>
      <c r="DC40" s="1308"/>
      <c r="DD40" s="1308"/>
      <c r="DE40" s="1308"/>
      <c r="DF40" s="1308"/>
      <c r="DG40" s="1308"/>
      <c r="DH40" s="1308"/>
      <c r="DI40" s="1308"/>
      <c r="DJ40" s="1308"/>
      <c r="DK40" s="1308"/>
      <c r="DL40" s="1308"/>
      <c r="DM40" s="1308"/>
      <c r="DN40" s="1308"/>
      <c r="DO40" s="1308"/>
      <c r="DP40" s="1308"/>
      <c r="DQ40" s="1308"/>
      <c r="DR40" s="1308"/>
      <c r="DS40" s="1308"/>
      <c r="DT40" s="1308"/>
      <c r="DU40" s="1308"/>
      <c r="DV40" s="1308"/>
      <c r="DW40" s="1308"/>
      <c r="DX40" s="1308"/>
      <c r="DY40" s="1157"/>
      <c r="DZ40" s="1158"/>
      <c r="EA40" s="1198"/>
      <c r="EV40" s="1306"/>
    </row>
    <row r="41" spans="1:153" ht="15.75">
      <c r="B41" s="1156"/>
      <c r="C41" s="1032"/>
      <c r="D41" s="1032"/>
      <c r="E41" s="1032"/>
      <c r="F41" s="1032"/>
      <c r="G41" s="1032"/>
      <c r="H41" s="1032"/>
      <c r="I41" s="1032"/>
      <c r="J41" s="1032"/>
      <c r="K41" s="1032"/>
      <c r="L41" s="1032"/>
      <c r="M41" s="1032"/>
      <c r="N41" s="1032"/>
      <c r="O41" s="1309"/>
      <c r="P41" s="1310"/>
      <c r="Q41" s="1310"/>
      <c r="R41" s="1310"/>
      <c r="S41" s="1310"/>
      <c r="T41" s="1310"/>
      <c r="U41" s="1310"/>
      <c r="V41" s="1310"/>
      <c r="W41" s="1310"/>
      <c r="X41" s="1310"/>
      <c r="Y41" s="1310"/>
      <c r="Z41" s="1310"/>
      <c r="AA41" s="1310"/>
      <c r="AB41" s="1310"/>
      <c r="AC41" s="1310"/>
      <c r="AD41" s="1310"/>
      <c r="AE41" s="1310"/>
      <c r="AF41" s="1310"/>
      <c r="AG41" s="1310"/>
      <c r="AH41" s="1310"/>
      <c r="AI41" s="1310"/>
      <c r="AJ41" s="1310"/>
      <c r="AK41" s="1310"/>
      <c r="AL41" s="1308"/>
      <c r="AM41" s="1308"/>
      <c r="AN41" s="1308"/>
      <c r="AO41" s="1308"/>
      <c r="AP41" s="1308"/>
      <c r="AQ41" s="1308"/>
      <c r="AR41" s="1308"/>
      <c r="AS41" s="1308"/>
      <c r="AT41" s="1308"/>
      <c r="AU41" s="1308"/>
      <c r="AV41" s="1308"/>
      <c r="AW41" s="1308"/>
      <c r="AX41" s="1308"/>
      <c r="AY41" s="1308"/>
      <c r="AZ41" s="1308"/>
      <c r="BA41" s="1308"/>
      <c r="BB41" s="1308"/>
      <c r="BC41" s="1308"/>
      <c r="BD41" s="1308"/>
      <c r="BE41" s="1308"/>
      <c r="BF41" s="1308"/>
      <c r="BG41" s="1308"/>
      <c r="BH41" s="1308"/>
      <c r="BI41" s="1308"/>
      <c r="BJ41" s="1308"/>
      <c r="BK41" s="1308"/>
      <c r="BL41" s="1223"/>
      <c r="BM41" s="1223"/>
      <c r="BN41" s="1032"/>
      <c r="BO41" s="1032"/>
      <c r="BP41" s="1032"/>
      <c r="BQ41" s="1032"/>
      <c r="BR41" s="1032"/>
      <c r="BS41" s="1032"/>
      <c r="BT41" s="1032"/>
      <c r="BU41" s="1032"/>
      <c r="BV41" s="1032"/>
      <c r="BW41" s="1032"/>
      <c r="BX41" s="1032"/>
      <c r="BY41" s="1032"/>
      <c r="BZ41" s="1032"/>
      <c r="CA41" s="1032"/>
      <c r="CB41" s="1032"/>
      <c r="CC41" s="1032"/>
      <c r="CD41" s="1032"/>
      <c r="CE41" s="1309"/>
      <c r="CF41" s="1310"/>
      <c r="CG41" s="1310"/>
      <c r="CH41" s="1310"/>
      <c r="CI41" s="1310"/>
      <c r="CJ41" s="1310"/>
      <c r="CK41" s="1310"/>
      <c r="CL41" s="1310"/>
      <c r="CM41" s="1310"/>
      <c r="CN41" s="1310"/>
      <c r="CO41" s="1310"/>
      <c r="CP41" s="1310"/>
      <c r="CQ41" s="1310"/>
      <c r="CR41" s="1310"/>
      <c r="CS41" s="1310"/>
      <c r="CT41" s="1310"/>
      <c r="CU41" s="1310"/>
      <c r="CV41" s="1310"/>
      <c r="CW41" s="1310"/>
      <c r="CX41" s="1308"/>
      <c r="CY41" s="1308"/>
      <c r="CZ41" s="1308"/>
      <c r="DA41" s="1308"/>
      <c r="DB41" s="1308"/>
      <c r="DC41" s="1308"/>
      <c r="DD41" s="1308"/>
      <c r="DE41" s="1308"/>
      <c r="DF41" s="1308"/>
      <c r="DG41" s="1308"/>
      <c r="DH41" s="1308"/>
      <c r="DI41" s="1308"/>
      <c r="DJ41" s="1308"/>
      <c r="DK41" s="1308"/>
      <c r="DL41" s="1308"/>
      <c r="DM41" s="1308"/>
      <c r="DN41" s="1308"/>
      <c r="DO41" s="1308"/>
      <c r="DP41" s="1308"/>
      <c r="DQ41" s="1308"/>
      <c r="DR41" s="1308"/>
      <c r="DS41" s="1308"/>
      <c r="DT41" s="1308"/>
      <c r="DU41" s="1308"/>
      <c r="DV41" s="1308"/>
      <c r="DW41" s="1308"/>
      <c r="DX41" s="1308"/>
      <c r="DY41" s="1157"/>
      <c r="DZ41" s="1158"/>
      <c r="EA41" s="1198"/>
      <c r="EV41" s="1306"/>
    </row>
    <row r="42" spans="1:153" ht="34.5" customHeight="1">
      <c r="B42" s="1191"/>
      <c r="C42" s="2550" t="s">
        <v>887</v>
      </c>
      <c r="D42" s="2550"/>
      <c r="E42" s="2550"/>
      <c r="F42" s="2550"/>
      <c r="G42" s="2550"/>
      <c r="H42" s="2550"/>
      <c r="I42" s="2550"/>
      <c r="J42" s="2550"/>
      <c r="K42" s="2550"/>
      <c r="L42" s="2550"/>
      <c r="M42" s="2550"/>
      <c r="N42" s="2550"/>
      <c r="O42" s="2550"/>
      <c r="P42" s="2550"/>
      <c r="Q42" s="2550"/>
      <c r="R42" s="2550"/>
      <c r="S42" s="2550"/>
      <c r="T42" s="2550"/>
      <c r="U42" s="2550"/>
      <c r="V42" s="2550"/>
      <c r="W42" s="2550"/>
      <c r="X42" s="2550"/>
      <c r="Y42" s="2550"/>
      <c r="Z42" s="2550"/>
      <c r="AA42" s="2550"/>
      <c r="AB42" s="2550"/>
      <c r="AC42" s="2550"/>
      <c r="AD42" s="2550"/>
      <c r="AE42" s="2550"/>
      <c r="AF42" s="2550"/>
      <c r="AG42" s="2550"/>
      <c r="AH42" s="2550"/>
      <c r="AI42" s="2550"/>
      <c r="AJ42" s="2550"/>
      <c r="AK42" s="2550"/>
      <c r="AL42" s="2550"/>
      <c r="AM42" s="2550"/>
      <c r="AN42" s="2550"/>
      <c r="AO42" s="2550"/>
      <c r="AP42" s="2550"/>
      <c r="AQ42" s="2550"/>
      <c r="AR42" s="2550"/>
      <c r="AS42" s="2550"/>
      <c r="AT42" s="2550"/>
      <c r="AU42" s="2550"/>
      <c r="AV42" s="2550"/>
      <c r="AW42" s="2550"/>
      <c r="AX42" s="2550"/>
      <c r="AY42" s="2550"/>
      <c r="AZ42" s="2550"/>
      <c r="BA42" s="2550"/>
      <c r="BB42" s="2550"/>
      <c r="BC42" s="1311"/>
      <c r="BD42" s="1311"/>
      <c r="BE42" s="1311"/>
      <c r="BF42" s="1311"/>
      <c r="BG42" s="1311"/>
      <c r="BH42" s="1311"/>
      <c r="BI42" s="1311"/>
      <c r="BJ42" s="1311"/>
      <c r="BK42" s="1311"/>
      <c r="BL42" s="1311"/>
      <c r="BM42" s="1311"/>
      <c r="BN42" s="1311"/>
      <c r="BO42" s="1311"/>
      <c r="BP42" s="1311"/>
      <c r="BQ42" s="1311"/>
      <c r="BR42" s="1311"/>
      <c r="BS42" s="1311"/>
      <c r="BT42" s="1311"/>
      <c r="BU42" s="1311"/>
      <c r="BV42" s="1311"/>
      <c r="BW42" s="1311"/>
      <c r="BX42" s="1311"/>
      <c r="BY42" s="1311"/>
      <c r="BZ42" s="1311"/>
      <c r="CA42" s="1311"/>
      <c r="CB42" s="1311"/>
      <c r="CC42" s="1311"/>
      <c r="CD42" s="1311"/>
      <c r="CE42" s="1311"/>
      <c r="CF42" s="1311"/>
      <c r="CG42" s="1311"/>
      <c r="CH42" s="1311"/>
      <c r="CI42" s="1311"/>
      <c r="CJ42" s="1311"/>
      <c r="CK42" s="1311"/>
      <c r="CL42" s="1311"/>
      <c r="CM42" s="1311"/>
      <c r="CN42" s="1311"/>
      <c r="CO42" s="1311"/>
      <c r="CP42" s="1311"/>
      <c r="CQ42" s="1311"/>
      <c r="CR42" s="1311"/>
      <c r="CS42" s="1311"/>
      <c r="CT42" s="1311"/>
      <c r="CU42" s="1311"/>
      <c r="CV42" s="1311"/>
      <c r="CW42" s="1311"/>
      <c r="CX42" s="1311"/>
      <c r="CY42" s="1311"/>
      <c r="CZ42" s="1311"/>
      <c r="DA42" s="1311"/>
      <c r="DB42" s="1311"/>
      <c r="DC42" s="1311"/>
      <c r="DD42" s="1311"/>
      <c r="DE42" s="1311"/>
      <c r="DF42" s="1311"/>
      <c r="DG42" s="1311"/>
      <c r="DH42" s="1311"/>
      <c r="DI42" s="1311"/>
      <c r="DJ42" s="1311"/>
      <c r="DK42" s="1311"/>
      <c r="DL42" s="1311"/>
      <c r="DM42" s="1311"/>
      <c r="DN42" s="1311"/>
      <c r="DO42" s="1311"/>
      <c r="DP42" s="1311"/>
      <c r="DQ42" s="1311"/>
      <c r="DR42" s="1311"/>
      <c r="DS42" s="1311"/>
      <c r="DT42" s="1311"/>
      <c r="DU42" s="1311"/>
      <c r="DV42" s="1311"/>
      <c r="DW42" s="1311"/>
      <c r="DX42" s="1311"/>
      <c r="DY42" s="1223"/>
      <c r="DZ42" s="1158"/>
      <c r="EA42" s="1198"/>
    </row>
    <row r="43" spans="1:153" ht="27" customHeight="1" thickBot="1">
      <c r="A43" s="1159"/>
      <c r="B43" s="1156"/>
      <c r="C43" s="2551"/>
      <c r="D43" s="2551"/>
      <c r="E43" s="2551"/>
      <c r="F43" s="2551"/>
      <c r="G43" s="2551"/>
      <c r="H43" s="2551"/>
      <c r="I43" s="2551"/>
      <c r="J43" s="2551"/>
      <c r="K43" s="2551"/>
      <c r="L43" s="2551"/>
      <c r="M43" s="2551"/>
      <c r="N43" s="2551"/>
      <c r="O43" s="2551"/>
      <c r="P43" s="2551"/>
      <c r="Q43" s="2551"/>
      <c r="R43" s="2551"/>
      <c r="S43" s="2551"/>
      <c r="T43" s="2551"/>
      <c r="U43" s="2551"/>
      <c r="V43" s="2551"/>
      <c r="W43" s="2551"/>
      <c r="X43" s="2551"/>
      <c r="Y43" s="2551"/>
      <c r="Z43" s="2551"/>
      <c r="AA43" s="2551"/>
      <c r="AB43" s="2551"/>
      <c r="AC43" s="2551"/>
      <c r="AD43" s="2551"/>
      <c r="AE43" s="2551"/>
      <c r="AF43" s="2551"/>
      <c r="AG43" s="2551"/>
      <c r="AH43" s="2551"/>
      <c r="AI43" s="2551"/>
      <c r="AJ43" s="2551"/>
      <c r="AK43" s="2551"/>
      <c r="AL43" s="2551"/>
      <c r="AM43" s="2551"/>
      <c r="AN43" s="2551"/>
      <c r="AO43" s="2551"/>
      <c r="AP43" s="2551"/>
      <c r="AQ43" s="2551"/>
      <c r="AR43" s="2551"/>
      <c r="AS43" s="2551"/>
      <c r="AT43" s="2551"/>
      <c r="AU43" s="2551"/>
      <c r="AV43" s="2551"/>
      <c r="AW43" s="2551"/>
      <c r="AX43" s="2551"/>
      <c r="AY43" s="2551"/>
      <c r="AZ43" s="2551"/>
      <c r="BA43" s="2551"/>
      <c r="BB43" s="2551"/>
      <c r="BC43" s="1223"/>
      <c r="BD43" s="1223"/>
      <c r="BE43" s="1223"/>
      <c r="BF43" s="1223"/>
      <c r="BG43" s="1223"/>
      <c r="BH43" s="1223"/>
      <c r="BI43" s="1223"/>
      <c r="BJ43" s="1223"/>
      <c r="BK43" s="1223"/>
      <c r="BL43" s="1223"/>
      <c r="BM43" s="1223"/>
      <c r="BN43" s="1223"/>
      <c r="BO43" s="1223"/>
      <c r="BP43" s="1223"/>
      <c r="BQ43" s="1223"/>
      <c r="BR43" s="1223"/>
      <c r="BS43" s="1223"/>
      <c r="BT43" s="1223"/>
      <c r="BU43" s="1223"/>
      <c r="BV43" s="1223"/>
      <c r="BW43" s="1223"/>
      <c r="BX43" s="1223"/>
      <c r="BY43" s="1223"/>
      <c r="BZ43" s="1223"/>
      <c r="CA43" s="1223"/>
      <c r="CB43" s="1223"/>
      <c r="CC43" s="1223"/>
      <c r="CD43" s="1223"/>
      <c r="CE43" s="1223"/>
      <c r="CF43" s="1223"/>
      <c r="CG43" s="1223"/>
      <c r="CH43" s="1223"/>
      <c r="CI43" s="1223"/>
      <c r="CJ43" s="1223"/>
      <c r="CK43" s="1223"/>
      <c r="CL43" s="1223"/>
      <c r="CM43" s="1223"/>
      <c r="CN43" s="1223"/>
      <c r="CO43" s="1223"/>
      <c r="CP43" s="1223"/>
      <c r="CQ43" s="1223"/>
      <c r="CR43" s="1223"/>
      <c r="CS43" s="1223"/>
      <c r="CT43" s="1223"/>
      <c r="CU43" s="1223"/>
      <c r="CV43" s="1223"/>
      <c r="CW43" s="1223"/>
      <c r="CX43" s="1223"/>
      <c r="CY43" s="1223"/>
      <c r="CZ43" s="1223"/>
      <c r="DA43" s="1223"/>
      <c r="DB43" s="1223"/>
      <c r="DC43" s="1223"/>
      <c r="DD43" s="1223"/>
      <c r="DE43" s="1223"/>
      <c r="DF43" s="1223"/>
      <c r="DG43" s="1223"/>
      <c r="DH43" s="1223"/>
      <c r="DI43" s="1223"/>
      <c r="DJ43" s="1223"/>
      <c r="DK43" s="1223"/>
      <c r="DL43" s="1223"/>
      <c r="DM43" s="1223"/>
      <c r="DN43" s="1223"/>
      <c r="DO43" s="1223"/>
      <c r="DP43" s="1223"/>
      <c r="DQ43" s="1223"/>
      <c r="DR43" s="1223"/>
      <c r="DS43" s="1223"/>
      <c r="DT43" s="1223"/>
      <c r="DU43" s="1223"/>
      <c r="DV43" s="1223"/>
      <c r="DW43" s="1223"/>
      <c r="DX43" s="1223"/>
      <c r="DY43" s="1311"/>
      <c r="DZ43" s="1158"/>
      <c r="EA43" s="1198"/>
    </row>
    <row r="44" spans="1:153" ht="24" customHeight="1">
      <c r="A44" s="1159"/>
      <c r="B44" s="1156"/>
      <c r="C44" s="2552" t="s">
        <v>388</v>
      </c>
      <c r="D44" s="2553"/>
      <c r="E44" s="2553"/>
      <c r="F44" s="2553"/>
      <c r="G44" s="2553"/>
      <c r="H44" s="2553"/>
      <c r="I44" s="2553"/>
      <c r="J44" s="2553"/>
      <c r="K44" s="2553"/>
      <c r="L44" s="2553"/>
      <c r="M44" s="2553"/>
      <c r="N44" s="2553"/>
      <c r="O44" s="2553"/>
      <c r="P44" s="2553"/>
      <c r="Q44" s="2553"/>
      <c r="R44" s="2553"/>
      <c r="S44" s="2553"/>
      <c r="T44" s="2553"/>
      <c r="U44" s="2553"/>
      <c r="V44" s="2553"/>
      <c r="W44" s="2553"/>
      <c r="X44" s="2553"/>
      <c r="Y44" s="2554"/>
      <c r="Z44" s="2552" t="s">
        <v>205</v>
      </c>
      <c r="AA44" s="2553"/>
      <c r="AB44" s="2553"/>
      <c r="AC44" s="2553"/>
      <c r="AD44" s="2553"/>
      <c r="AE44" s="2553"/>
      <c r="AF44" s="2553"/>
      <c r="AG44" s="2553"/>
      <c r="AH44" s="2553"/>
      <c r="AI44" s="2553"/>
      <c r="AJ44" s="2553"/>
      <c r="AK44" s="2553"/>
      <c r="AL44" s="2553"/>
      <c r="AM44" s="2553"/>
      <c r="AN44" s="2553"/>
      <c r="AO44" s="2553"/>
      <c r="AP44" s="2553"/>
      <c r="AQ44" s="2553"/>
      <c r="AR44" s="2553"/>
      <c r="AS44" s="2553"/>
      <c r="AT44" s="2553"/>
      <c r="AU44" s="2553"/>
      <c r="AV44" s="2554"/>
      <c r="AW44" s="2552" t="s">
        <v>389</v>
      </c>
      <c r="AX44" s="2553"/>
      <c r="AY44" s="2553"/>
      <c r="AZ44" s="2553"/>
      <c r="BA44" s="2553"/>
      <c r="BB44" s="2553"/>
      <c r="BC44" s="2553"/>
      <c r="BD44" s="2553"/>
      <c r="BE44" s="2553"/>
      <c r="BF44" s="2553"/>
      <c r="BG44" s="2553"/>
      <c r="BH44" s="2553"/>
      <c r="BI44" s="2553"/>
      <c r="BJ44" s="2553"/>
      <c r="BK44" s="2553"/>
      <c r="BL44" s="2553"/>
      <c r="BM44" s="2553"/>
      <c r="BN44" s="2553"/>
      <c r="BO44" s="2553"/>
      <c r="BP44" s="2553"/>
      <c r="BQ44" s="2553"/>
      <c r="BR44" s="2554"/>
      <c r="BS44" s="2552" t="s">
        <v>390</v>
      </c>
      <c r="BT44" s="2553"/>
      <c r="BU44" s="2553"/>
      <c r="BV44" s="2553"/>
      <c r="BW44" s="2553"/>
      <c r="BX44" s="2553"/>
      <c r="BY44" s="2553"/>
      <c r="BZ44" s="2553"/>
      <c r="CA44" s="2553"/>
      <c r="CB44" s="2553"/>
      <c r="CC44" s="2553"/>
      <c r="CD44" s="2553"/>
      <c r="CE44" s="2553"/>
      <c r="CF44" s="2553"/>
      <c r="CG44" s="2553"/>
      <c r="CH44" s="2553"/>
      <c r="CI44" s="2553"/>
      <c r="CJ44" s="2553"/>
      <c r="CK44" s="2553"/>
      <c r="CL44" s="2553"/>
      <c r="CM44" s="2553"/>
      <c r="CN44" s="2553"/>
      <c r="CO44" s="2554"/>
      <c r="CP44" s="2552" t="s">
        <v>203</v>
      </c>
      <c r="CQ44" s="2553"/>
      <c r="CR44" s="2553"/>
      <c r="CS44" s="2553"/>
      <c r="CT44" s="2553"/>
      <c r="CU44" s="2553"/>
      <c r="CV44" s="2553"/>
      <c r="CW44" s="2553"/>
      <c r="CX44" s="2553"/>
      <c r="CY44" s="2553"/>
      <c r="CZ44" s="2553"/>
      <c r="DA44" s="2553"/>
      <c r="DB44" s="2553"/>
      <c r="DC44" s="2553"/>
      <c r="DD44" s="2553"/>
      <c r="DE44" s="2553"/>
      <c r="DF44" s="2553"/>
      <c r="DG44" s="2553"/>
      <c r="DH44" s="2553"/>
      <c r="DI44" s="2553"/>
      <c r="DJ44" s="2553"/>
      <c r="DK44" s="2553"/>
      <c r="DL44" s="2553"/>
      <c r="DM44" s="2554"/>
      <c r="DN44" s="1223"/>
      <c r="DO44" s="1223"/>
      <c r="DP44" s="1223"/>
      <c r="DQ44" s="1223"/>
      <c r="DR44" s="1223"/>
      <c r="DS44" s="1223"/>
      <c r="DT44" s="1223"/>
      <c r="DU44" s="1223"/>
      <c r="DV44" s="1223"/>
      <c r="DW44" s="1223"/>
      <c r="DX44" s="1223"/>
      <c r="DY44" s="1223"/>
      <c r="DZ44" s="1158"/>
      <c r="EA44" s="1198"/>
    </row>
    <row r="45" spans="1:153" s="1294" customFormat="1" ht="14.25" customHeight="1">
      <c r="A45" s="1378"/>
      <c r="B45" s="1279"/>
      <c r="C45" s="2544" t="s">
        <v>349</v>
      </c>
      <c r="D45" s="2545"/>
      <c r="E45" s="2545"/>
      <c r="F45" s="2545"/>
      <c r="G45" s="2545"/>
      <c r="H45" s="2545"/>
      <c r="I45" s="2545"/>
      <c r="J45" s="2545"/>
      <c r="K45" s="2545"/>
      <c r="L45" s="2545"/>
      <c r="M45" s="2545"/>
      <c r="N45" s="2545"/>
      <c r="O45" s="2545"/>
      <c r="P45" s="2545" t="s">
        <v>350</v>
      </c>
      <c r="Q45" s="2545"/>
      <c r="R45" s="2545"/>
      <c r="S45" s="2545"/>
      <c r="T45" s="2545"/>
      <c r="U45" s="2545"/>
      <c r="V45" s="2545"/>
      <c r="W45" s="2545"/>
      <c r="X45" s="2545"/>
      <c r="Y45" s="2546"/>
      <c r="Z45" s="2544" t="s">
        <v>349</v>
      </c>
      <c r="AA45" s="2545"/>
      <c r="AB45" s="2545"/>
      <c r="AC45" s="2545"/>
      <c r="AD45" s="2545"/>
      <c r="AE45" s="2545"/>
      <c r="AF45" s="2545"/>
      <c r="AG45" s="2545"/>
      <c r="AH45" s="2545"/>
      <c r="AI45" s="2545"/>
      <c r="AJ45" s="2545"/>
      <c r="AK45" s="2545"/>
      <c r="AL45" s="2545"/>
      <c r="AM45" s="2545" t="s">
        <v>350</v>
      </c>
      <c r="AN45" s="2545"/>
      <c r="AO45" s="2545"/>
      <c r="AP45" s="2545"/>
      <c r="AQ45" s="2545"/>
      <c r="AR45" s="2545"/>
      <c r="AS45" s="2545"/>
      <c r="AT45" s="2545"/>
      <c r="AU45" s="2545"/>
      <c r="AV45" s="2546"/>
      <c r="AW45" s="2544" t="s">
        <v>349</v>
      </c>
      <c r="AX45" s="2545"/>
      <c r="AY45" s="2545"/>
      <c r="AZ45" s="2545"/>
      <c r="BA45" s="2545"/>
      <c r="BB45" s="2545"/>
      <c r="BC45" s="2545"/>
      <c r="BD45" s="2545"/>
      <c r="BE45" s="2545"/>
      <c r="BF45" s="2545"/>
      <c r="BG45" s="2545"/>
      <c r="BH45" s="2545"/>
      <c r="BI45" s="2545"/>
      <c r="BJ45" s="2545"/>
      <c r="BK45" s="2545" t="s">
        <v>350</v>
      </c>
      <c r="BL45" s="2545"/>
      <c r="BM45" s="2545"/>
      <c r="BN45" s="2545"/>
      <c r="BO45" s="2545"/>
      <c r="BP45" s="2545"/>
      <c r="BQ45" s="2545"/>
      <c r="BR45" s="2546"/>
      <c r="BS45" s="2544" t="s">
        <v>349</v>
      </c>
      <c r="BT45" s="2545"/>
      <c r="BU45" s="2545"/>
      <c r="BV45" s="2545"/>
      <c r="BW45" s="2545"/>
      <c r="BX45" s="2545"/>
      <c r="BY45" s="2545"/>
      <c r="BZ45" s="2545"/>
      <c r="CA45" s="2545"/>
      <c r="CB45" s="2545"/>
      <c r="CC45" s="2545"/>
      <c r="CD45" s="2545"/>
      <c r="CE45" s="2545"/>
      <c r="CF45" s="2545" t="s">
        <v>350</v>
      </c>
      <c r="CG45" s="2545"/>
      <c r="CH45" s="2545"/>
      <c r="CI45" s="2545"/>
      <c r="CJ45" s="2545"/>
      <c r="CK45" s="2545"/>
      <c r="CL45" s="2545"/>
      <c r="CM45" s="2545"/>
      <c r="CN45" s="2545"/>
      <c r="CO45" s="2546"/>
      <c r="CP45" s="2544" t="s">
        <v>349</v>
      </c>
      <c r="CQ45" s="2545"/>
      <c r="CR45" s="2545"/>
      <c r="CS45" s="2545"/>
      <c r="CT45" s="2545"/>
      <c r="CU45" s="2545"/>
      <c r="CV45" s="2545"/>
      <c r="CW45" s="2545"/>
      <c r="CX45" s="2545"/>
      <c r="CY45" s="2545"/>
      <c r="CZ45" s="2545"/>
      <c r="DA45" s="2545"/>
      <c r="DB45" s="2545"/>
      <c r="DC45" s="2545"/>
      <c r="DD45" s="2547" t="s">
        <v>350</v>
      </c>
      <c r="DE45" s="2548"/>
      <c r="DF45" s="2548"/>
      <c r="DG45" s="2548"/>
      <c r="DH45" s="2548"/>
      <c r="DI45" s="2548"/>
      <c r="DJ45" s="2548"/>
      <c r="DK45" s="2548"/>
      <c r="DL45" s="2548"/>
      <c r="DM45" s="2549"/>
      <c r="DN45" s="1379"/>
      <c r="DO45" s="1379"/>
      <c r="DP45" s="1379"/>
      <c r="DQ45" s="1379"/>
      <c r="DR45" s="1379"/>
      <c r="DS45" s="1379"/>
      <c r="DT45" s="1379"/>
      <c r="DU45" s="1379"/>
      <c r="DV45" s="1379"/>
      <c r="DW45" s="1379"/>
      <c r="DX45" s="1379"/>
      <c r="DY45" s="1379"/>
      <c r="DZ45" s="1285"/>
      <c r="EA45" s="1290"/>
    </row>
    <row r="46" spans="1:153" ht="17.25" customHeight="1">
      <c r="A46" s="1159"/>
      <c r="B46" s="1156"/>
      <c r="C46" s="2532" t="s">
        <v>351</v>
      </c>
      <c r="D46" s="2533"/>
      <c r="E46" s="2533"/>
      <c r="F46" s="2533"/>
      <c r="G46" s="2533"/>
      <c r="H46" s="2533"/>
      <c r="I46" s="2533"/>
      <c r="J46" s="2533"/>
      <c r="K46" s="2533"/>
      <c r="L46" s="2533"/>
      <c r="M46" s="2533"/>
      <c r="N46" s="2533"/>
      <c r="O46" s="2533"/>
      <c r="P46" s="2521">
        <v>1</v>
      </c>
      <c r="Q46" s="2521"/>
      <c r="R46" s="2521"/>
      <c r="S46" s="2521"/>
      <c r="T46" s="2521"/>
      <c r="U46" s="2521"/>
      <c r="V46" s="2521"/>
      <c r="W46" s="2521"/>
      <c r="X46" s="2521"/>
      <c r="Y46" s="2522"/>
      <c r="Z46" s="2532" t="s">
        <v>279</v>
      </c>
      <c r="AA46" s="2533"/>
      <c r="AB46" s="2533"/>
      <c r="AC46" s="2533"/>
      <c r="AD46" s="2533"/>
      <c r="AE46" s="2533"/>
      <c r="AF46" s="2533"/>
      <c r="AG46" s="2533"/>
      <c r="AH46" s="2533"/>
      <c r="AI46" s="2533"/>
      <c r="AJ46" s="2533"/>
      <c r="AK46" s="2533"/>
      <c r="AL46" s="2533"/>
      <c r="AM46" s="2521" t="s">
        <v>376</v>
      </c>
      <c r="AN46" s="2521"/>
      <c r="AO46" s="2521"/>
      <c r="AP46" s="2521"/>
      <c r="AQ46" s="2521"/>
      <c r="AR46" s="2521"/>
      <c r="AS46" s="2521"/>
      <c r="AT46" s="2521"/>
      <c r="AU46" s="2521"/>
      <c r="AV46" s="2522"/>
      <c r="AW46" s="2534" t="s">
        <v>281</v>
      </c>
      <c r="AX46" s="2535"/>
      <c r="AY46" s="2535"/>
      <c r="AZ46" s="2535"/>
      <c r="BA46" s="2535"/>
      <c r="BB46" s="2535"/>
      <c r="BC46" s="2535"/>
      <c r="BD46" s="2535"/>
      <c r="BE46" s="2540" t="s">
        <v>352</v>
      </c>
      <c r="BF46" s="2540"/>
      <c r="BG46" s="2540"/>
      <c r="BH46" s="2540"/>
      <c r="BI46" s="2540"/>
      <c r="BJ46" s="2540"/>
      <c r="BK46" s="2521" t="s">
        <v>377</v>
      </c>
      <c r="BL46" s="2521"/>
      <c r="BM46" s="2521"/>
      <c r="BN46" s="2521"/>
      <c r="BO46" s="2521"/>
      <c r="BP46" s="2521"/>
      <c r="BQ46" s="2521"/>
      <c r="BR46" s="2522"/>
      <c r="BS46" s="2523" t="s">
        <v>353</v>
      </c>
      <c r="BT46" s="2521"/>
      <c r="BU46" s="2521"/>
      <c r="BV46" s="2521"/>
      <c r="BW46" s="2521"/>
      <c r="BX46" s="2521"/>
      <c r="BY46" s="2521"/>
      <c r="BZ46" s="2521"/>
      <c r="CA46" s="2521"/>
      <c r="CB46" s="2521"/>
      <c r="CC46" s="2521"/>
      <c r="CD46" s="2521"/>
      <c r="CE46" s="2521"/>
      <c r="CF46" s="2524" t="s">
        <v>377</v>
      </c>
      <c r="CG46" s="2524"/>
      <c r="CH46" s="2524"/>
      <c r="CI46" s="2524"/>
      <c r="CJ46" s="2524"/>
      <c r="CK46" s="2524"/>
      <c r="CL46" s="2524"/>
      <c r="CM46" s="2524"/>
      <c r="CN46" s="2524"/>
      <c r="CO46" s="2525"/>
      <c r="CP46" s="2526" t="s">
        <v>354</v>
      </c>
      <c r="CQ46" s="2392"/>
      <c r="CR46" s="2392"/>
      <c r="CS46" s="2392"/>
      <c r="CT46" s="2392"/>
      <c r="CU46" s="2392"/>
      <c r="CV46" s="2392"/>
      <c r="CW46" s="2392"/>
      <c r="CX46" s="2392"/>
      <c r="CY46" s="2392"/>
      <c r="CZ46" s="2392"/>
      <c r="DA46" s="2392"/>
      <c r="DB46" s="2392"/>
      <c r="DC46" s="2392"/>
      <c r="DD46" s="2527" t="s">
        <v>377</v>
      </c>
      <c r="DE46" s="2528"/>
      <c r="DF46" s="2528"/>
      <c r="DG46" s="2528"/>
      <c r="DH46" s="2528"/>
      <c r="DI46" s="2528"/>
      <c r="DJ46" s="2528"/>
      <c r="DK46" s="2528"/>
      <c r="DL46" s="2528"/>
      <c r="DM46" s="2529"/>
      <c r="DN46" s="1223"/>
      <c r="DO46" s="1223"/>
      <c r="DP46" s="1223"/>
      <c r="DQ46" s="1223"/>
      <c r="DR46" s="1223"/>
      <c r="DS46" s="1223"/>
      <c r="DT46" s="1223"/>
      <c r="DU46" s="1223"/>
      <c r="DV46" s="1223"/>
      <c r="DW46" s="1223"/>
      <c r="DX46" s="1223"/>
      <c r="DY46" s="1223"/>
      <c r="DZ46" s="1158"/>
      <c r="EA46" s="1198"/>
    </row>
    <row r="47" spans="1:153" ht="34.5" customHeight="1">
      <c r="A47" s="1159"/>
      <c r="B47" s="1156"/>
      <c r="C47" s="2543" t="s">
        <v>369</v>
      </c>
      <c r="D47" s="2497"/>
      <c r="E47" s="2497"/>
      <c r="F47" s="2497"/>
      <c r="G47" s="2497"/>
      <c r="H47" s="2497"/>
      <c r="I47" s="2497"/>
      <c r="J47" s="2497"/>
      <c r="K47" s="2497"/>
      <c r="L47" s="2497"/>
      <c r="M47" s="2497"/>
      <c r="N47" s="2497"/>
      <c r="O47" s="2497"/>
      <c r="P47" s="2521">
        <v>0.9</v>
      </c>
      <c r="Q47" s="2521"/>
      <c r="R47" s="2521"/>
      <c r="S47" s="2521"/>
      <c r="T47" s="2521"/>
      <c r="U47" s="2521"/>
      <c r="V47" s="2521"/>
      <c r="W47" s="2521"/>
      <c r="X47" s="2521"/>
      <c r="Y47" s="2522"/>
      <c r="Z47" s="2543" t="s">
        <v>351</v>
      </c>
      <c r="AA47" s="2497"/>
      <c r="AB47" s="2497"/>
      <c r="AC47" s="2497"/>
      <c r="AD47" s="2497"/>
      <c r="AE47" s="2497"/>
      <c r="AF47" s="2497"/>
      <c r="AG47" s="2497"/>
      <c r="AH47" s="2497"/>
      <c r="AI47" s="2497"/>
      <c r="AJ47" s="2497"/>
      <c r="AK47" s="2497"/>
      <c r="AL47" s="2497"/>
      <c r="AM47" s="2521" t="s">
        <v>377</v>
      </c>
      <c r="AN47" s="2521"/>
      <c r="AO47" s="2521"/>
      <c r="AP47" s="2521"/>
      <c r="AQ47" s="2521"/>
      <c r="AR47" s="2521"/>
      <c r="AS47" s="2521"/>
      <c r="AT47" s="2521"/>
      <c r="AU47" s="2521"/>
      <c r="AV47" s="2522"/>
      <c r="AW47" s="2537" t="s">
        <v>379</v>
      </c>
      <c r="AX47" s="2538"/>
      <c r="AY47" s="2538"/>
      <c r="AZ47" s="2538"/>
      <c r="BA47" s="2538"/>
      <c r="BB47" s="2538"/>
      <c r="BC47" s="2538"/>
      <c r="BD47" s="2538"/>
      <c r="BE47" s="2539" t="s">
        <v>355</v>
      </c>
      <c r="BF47" s="2539"/>
      <c r="BG47" s="2539"/>
      <c r="BH47" s="2539"/>
      <c r="BI47" s="2539"/>
      <c r="BJ47" s="2539"/>
      <c r="BK47" s="2521" t="s">
        <v>382</v>
      </c>
      <c r="BL47" s="2521"/>
      <c r="BM47" s="2521"/>
      <c r="BN47" s="2521"/>
      <c r="BO47" s="2521"/>
      <c r="BP47" s="2521"/>
      <c r="BQ47" s="2521"/>
      <c r="BR47" s="2522"/>
      <c r="BS47" s="2523" t="s">
        <v>356</v>
      </c>
      <c r="BT47" s="2521"/>
      <c r="BU47" s="2521"/>
      <c r="BV47" s="2521"/>
      <c r="BW47" s="2521"/>
      <c r="BX47" s="2521"/>
      <c r="BY47" s="2521"/>
      <c r="BZ47" s="2521"/>
      <c r="CA47" s="2521"/>
      <c r="CB47" s="2521"/>
      <c r="CC47" s="2521"/>
      <c r="CD47" s="2521"/>
      <c r="CE47" s="2521"/>
      <c r="CF47" s="2524" t="s">
        <v>382</v>
      </c>
      <c r="CG47" s="2524"/>
      <c r="CH47" s="2524"/>
      <c r="CI47" s="2524"/>
      <c r="CJ47" s="2524"/>
      <c r="CK47" s="2524"/>
      <c r="CL47" s="2524"/>
      <c r="CM47" s="2524"/>
      <c r="CN47" s="2524"/>
      <c r="CO47" s="2525"/>
      <c r="CP47" s="2530" t="s">
        <v>383</v>
      </c>
      <c r="CQ47" s="2531"/>
      <c r="CR47" s="2531"/>
      <c r="CS47" s="2531"/>
      <c r="CT47" s="2531"/>
      <c r="CU47" s="2531"/>
      <c r="CV47" s="2531"/>
      <c r="CW47" s="2531"/>
      <c r="CX47" s="2531"/>
      <c r="CY47" s="2531"/>
      <c r="CZ47" s="2531"/>
      <c r="DA47" s="2531"/>
      <c r="DB47" s="2531"/>
      <c r="DC47" s="2531"/>
      <c r="DD47" s="2527" t="s">
        <v>382</v>
      </c>
      <c r="DE47" s="2528"/>
      <c r="DF47" s="2528"/>
      <c r="DG47" s="2528"/>
      <c r="DH47" s="2528"/>
      <c r="DI47" s="2528"/>
      <c r="DJ47" s="2528"/>
      <c r="DK47" s="2528"/>
      <c r="DL47" s="2528"/>
      <c r="DM47" s="2529"/>
      <c r="DN47" s="1223"/>
      <c r="DO47" s="1223"/>
      <c r="DP47" s="1223"/>
      <c r="DQ47" s="1223"/>
      <c r="DR47" s="1223"/>
      <c r="DS47" s="1223"/>
      <c r="DT47" s="1223"/>
      <c r="DU47" s="1223"/>
      <c r="DV47" s="1223"/>
      <c r="DW47" s="1223"/>
      <c r="DX47" s="1223"/>
      <c r="DY47" s="1223"/>
      <c r="DZ47" s="1158"/>
      <c r="EA47" s="1198"/>
    </row>
    <row r="48" spans="1:153" ht="36" customHeight="1">
      <c r="A48" s="1159"/>
      <c r="B48" s="1156"/>
      <c r="C48" s="2532" t="s">
        <v>357</v>
      </c>
      <c r="D48" s="2533"/>
      <c r="E48" s="2533"/>
      <c r="F48" s="2533"/>
      <c r="G48" s="2533"/>
      <c r="H48" s="2533"/>
      <c r="I48" s="2533"/>
      <c r="J48" s="2533"/>
      <c r="K48" s="2533"/>
      <c r="L48" s="2533"/>
      <c r="M48" s="2533"/>
      <c r="N48" s="2533"/>
      <c r="O48" s="2533"/>
      <c r="P48" s="2521" t="s">
        <v>371</v>
      </c>
      <c r="Q48" s="2521"/>
      <c r="R48" s="2521"/>
      <c r="S48" s="2521"/>
      <c r="T48" s="2521"/>
      <c r="U48" s="2521"/>
      <c r="V48" s="2521"/>
      <c r="W48" s="2521"/>
      <c r="X48" s="2521"/>
      <c r="Y48" s="2522"/>
      <c r="Z48" s="2532" t="s">
        <v>358</v>
      </c>
      <c r="AA48" s="2533"/>
      <c r="AB48" s="2533"/>
      <c r="AC48" s="2533"/>
      <c r="AD48" s="2533"/>
      <c r="AE48" s="2533"/>
      <c r="AF48" s="2533"/>
      <c r="AG48" s="2533"/>
      <c r="AH48" s="2533"/>
      <c r="AI48" s="2533"/>
      <c r="AJ48" s="2533"/>
      <c r="AK48" s="2533"/>
      <c r="AL48" s="2533"/>
      <c r="AM48" s="2521" t="s">
        <v>371</v>
      </c>
      <c r="AN48" s="2521"/>
      <c r="AO48" s="2521"/>
      <c r="AP48" s="2521"/>
      <c r="AQ48" s="2521"/>
      <c r="AR48" s="2521"/>
      <c r="AS48" s="2521"/>
      <c r="AT48" s="2521"/>
      <c r="AU48" s="2521"/>
      <c r="AV48" s="2522"/>
      <c r="AW48" s="2534" t="s">
        <v>380</v>
      </c>
      <c r="AX48" s="2535"/>
      <c r="AY48" s="2535"/>
      <c r="AZ48" s="2535"/>
      <c r="BA48" s="2535"/>
      <c r="BB48" s="2535"/>
      <c r="BC48" s="2535"/>
      <c r="BD48" s="2535"/>
      <c r="BE48" s="2540" t="s">
        <v>359</v>
      </c>
      <c r="BF48" s="2540"/>
      <c r="BG48" s="2540"/>
      <c r="BH48" s="2540"/>
      <c r="BI48" s="2540"/>
      <c r="BJ48" s="2540"/>
      <c r="BK48" s="2521" t="s">
        <v>371</v>
      </c>
      <c r="BL48" s="2521"/>
      <c r="BM48" s="2521"/>
      <c r="BN48" s="2521"/>
      <c r="BO48" s="2521"/>
      <c r="BP48" s="2521"/>
      <c r="BQ48" s="2521"/>
      <c r="BR48" s="2522"/>
      <c r="BS48" s="2523" t="s">
        <v>360</v>
      </c>
      <c r="BT48" s="2521"/>
      <c r="BU48" s="2521"/>
      <c r="BV48" s="2521"/>
      <c r="BW48" s="2521"/>
      <c r="BX48" s="2521"/>
      <c r="BY48" s="2521"/>
      <c r="BZ48" s="2521"/>
      <c r="CA48" s="2521"/>
      <c r="CB48" s="2521"/>
      <c r="CC48" s="2521"/>
      <c r="CD48" s="2521"/>
      <c r="CE48" s="2521"/>
      <c r="CF48" s="2524" t="s">
        <v>371</v>
      </c>
      <c r="CG48" s="2524"/>
      <c r="CH48" s="2524"/>
      <c r="CI48" s="2524"/>
      <c r="CJ48" s="2524"/>
      <c r="CK48" s="2524"/>
      <c r="CL48" s="2524"/>
      <c r="CM48" s="2524"/>
      <c r="CN48" s="2524"/>
      <c r="CO48" s="2525"/>
      <c r="CP48" s="2530" t="s">
        <v>384</v>
      </c>
      <c r="CQ48" s="2531"/>
      <c r="CR48" s="2531"/>
      <c r="CS48" s="2531"/>
      <c r="CT48" s="2531"/>
      <c r="CU48" s="2531"/>
      <c r="CV48" s="2531"/>
      <c r="CW48" s="2531"/>
      <c r="CX48" s="2531"/>
      <c r="CY48" s="2531"/>
      <c r="CZ48" s="2531"/>
      <c r="DA48" s="2531"/>
      <c r="DB48" s="2531"/>
      <c r="DC48" s="2531"/>
      <c r="DD48" s="2527" t="s">
        <v>372</v>
      </c>
      <c r="DE48" s="2528"/>
      <c r="DF48" s="2528"/>
      <c r="DG48" s="2528"/>
      <c r="DH48" s="2528"/>
      <c r="DI48" s="2528"/>
      <c r="DJ48" s="2528"/>
      <c r="DK48" s="2528"/>
      <c r="DL48" s="2528"/>
      <c r="DM48" s="2529"/>
      <c r="DN48" s="1223"/>
      <c r="DO48" s="1223"/>
      <c r="DP48" s="1223"/>
      <c r="DQ48" s="1223"/>
      <c r="DR48" s="1223"/>
      <c r="DS48" s="1223"/>
      <c r="DT48" s="1223"/>
      <c r="DU48" s="1223"/>
      <c r="DV48" s="1223"/>
      <c r="DW48" s="1223"/>
      <c r="DX48" s="1223"/>
      <c r="DY48" s="1223"/>
      <c r="DZ48" s="1158"/>
      <c r="EA48" s="1198"/>
    </row>
    <row r="49" spans="1:135" ht="27" customHeight="1">
      <c r="A49" s="1159"/>
      <c r="B49" s="1156"/>
      <c r="C49" s="2532" t="s">
        <v>370</v>
      </c>
      <c r="D49" s="2533"/>
      <c r="E49" s="2533"/>
      <c r="F49" s="2533"/>
      <c r="G49" s="2533"/>
      <c r="H49" s="2533"/>
      <c r="I49" s="2533"/>
      <c r="J49" s="2533"/>
      <c r="K49" s="2533"/>
      <c r="L49" s="2533"/>
      <c r="M49" s="2533"/>
      <c r="N49" s="2533"/>
      <c r="O49" s="2533"/>
      <c r="P49" s="2521" t="s">
        <v>372</v>
      </c>
      <c r="Q49" s="2521"/>
      <c r="R49" s="2521"/>
      <c r="S49" s="2521"/>
      <c r="T49" s="2521"/>
      <c r="U49" s="2521"/>
      <c r="V49" s="2521"/>
      <c r="W49" s="2521"/>
      <c r="X49" s="2521"/>
      <c r="Y49" s="2522"/>
      <c r="Z49" s="2532" t="s">
        <v>375</v>
      </c>
      <c r="AA49" s="2533"/>
      <c r="AB49" s="2533"/>
      <c r="AC49" s="2533"/>
      <c r="AD49" s="2533"/>
      <c r="AE49" s="2533"/>
      <c r="AF49" s="2533"/>
      <c r="AG49" s="2533"/>
      <c r="AH49" s="2533"/>
      <c r="AI49" s="2533"/>
      <c r="AJ49" s="2533"/>
      <c r="AK49" s="2533"/>
      <c r="AL49" s="2533"/>
      <c r="AM49" s="2521" t="s">
        <v>373</v>
      </c>
      <c r="AN49" s="2521"/>
      <c r="AO49" s="2521"/>
      <c r="AP49" s="2521"/>
      <c r="AQ49" s="2521"/>
      <c r="AR49" s="2521"/>
      <c r="AS49" s="2521"/>
      <c r="AT49" s="2521"/>
      <c r="AU49" s="2521"/>
      <c r="AV49" s="2522"/>
      <c r="AW49" s="2534" t="s">
        <v>361</v>
      </c>
      <c r="AX49" s="2535"/>
      <c r="AY49" s="2535"/>
      <c r="AZ49" s="2535"/>
      <c r="BA49" s="2535"/>
      <c r="BB49" s="2535"/>
      <c r="BC49" s="2535"/>
      <c r="BD49" s="2535"/>
      <c r="BE49" s="2540" t="s">
        <v>362</v>
      </c>
      <c r="BF49" s="2540"/>
      <c r="BG49" s="2540"/>
      <c r="BH49" s="2540"/>
      <c r="BI49" s="2540"/>
      <c r="BJ49" s="2540"/>
      <c r="BK49" s="2521" t="s">
        <v>372</v>
      </c>
      <c r="BL49" s="2521"/>
      <c r="BM49" s="2521"/>
      <c r="BN49" s="2521"/>
      <c r="BO49" s="2521"/>
      <c r="BP49" s="2521"/>
      <c r="BQ49" s="2521"/>
      <c r="BR49" s="2522"/>
      <c r="BS49" s="2523" t="s">
        <v>363</v>
      </c>
      <c r="BT49" s="2521"/>
      <c r="BU49" s="2521"/>
      <c r="BV49" s="2521"/>
      <c r="BW49" s="2521"/>
      <c r="BX49" s="2521"/>
      <c r="BY49" s="2521"/>
      <c r="BZ49" s="2521"/>
      <c r="CA49" s="2521"/>
      <c r="CB49" s="2521"/>
      <c r="CC49" s="2521"/>
      <c r="CD49" s="2521"/>
      <c r="CE49" s="2521"/>
      <c r="CF49" s="2524" t="s">
        <v>372</v>
      </c>
      <c r="CG49" s="2524"/>
      <c r="CH49" s="2524"/>
      <c r="CI49" s="2524"/>
      <c r="CJ49" s="2524"/>
      <c r="CK49" s="2524"/>
      <c r="CL49" s="2524"/>
      <c r="CM49" s="2524"/>
      <c r="CN49" s="2524"/>
      <c r="CO49" s="2525"/>
      <c r="CP49" s="2526" t="s">
        <v>385</v>
      </c>
      <c r="CQ49" s="2392"/>
      <c r="CR49" s="2392"/>
      <c r="CS49" s="2392"/>
      <c r="CT49" s="2392"/>
      <c r="CU49" s="2392"/>
      <c r="CV49" s="2392"/>
      <c r="CW49" s="2392"/>
      <c r="CX49" s="2392"/>
      <c r="CY49" s="2392"/>
      <c r="CZ49" s="2392"/>
      <c r="DA49" s="2392"/>
      <c r="DB49" s="2392"/>
      <c r="DC49" s="2392"/>
      <c r="DD49" s="2527" t="s">
        <v>371</v>
      </c>
      <c r="DE49" s="2528"/>
      <c r="DF49" s="2528"/>
      <c r="DG49" s="2528"/>
      <c r="DH49" s="2528"/>
      <c r="DI49" s="2528"/>
      <c r="DJ49" s="2528"/>
      <c r="DK49" s="2528"/>
      <c r="DL49" s="2528"/>
      <c r="DM49" s="2529"/>
      <c r="DN49" s="1223"/>
      <c r="DO49" s="1223"/>
      <c r="DP49" s="1223"/>
      <c r="DQ49" s="1223"/>
      <c r="DR49" s="1223"/>
      <c r="DS49" s="1223"/>
      <c r="DT49" s="1223"/>
      <c r="DU49" s="1223"/>
      <c r="DV49" s="1223"/>
      <c r="DW49" s="1223"/>
      <c r="DX49" s="1223"/>
      <c r="DY49" s="1223"/>
      <c r="DZ49" s="1158"/>
      <c r="EA49" s="1198"/>
    </row>
    <row r="50" spans="1:135" ht="33" customHeight="1">
      <c r="B50" s="1156"/>
      <c r="C50" s="2532" t="s">
        <v>364</v>
      </c>
      <c r="D50" s="2533"/>
      <c r="E50" s="2533"/>
      <c r="F50" s="2533"/>
      <c r="G50" s="2533"/>
      <c r="H50" s="2533"/>
      <c r="I50" s="2533"/>
      <c r="J50" s="2533"/>
      <c r="K50" s="2533"/>
      <c r="L50" s="2533"/>
      <c r="M50" s="2533"/>
      <c r="N50" s="2533"/>
      <c r="O50" s="2533"/>
      <c r="P50" s="2521" t="s">
        <v>373</v>
      </c>
      <c r="Q50" s="2521"/>
      <c r="R50" s="2521"/>
      <c r="S50" s="2521"/>
      <c r="T50" s="2521"/>
      <c r="U50" s="2521"/>
      <c r="V50" s="2521"/>
      <c r="W50" s="2521"/>
      <c r="X50" s="2521"/>
      <c r="Y50" s="2522"/>
      <c r="Z50" s="2532" t="s">
        <v>365</v>
      </c>
      <c r="AA50" s="2533"/>
      <c r="AB50" s="2533"/>
      <c r="AC50" s="2533"/>
      <c r="AD50" s="2533"/>
      <c r="AE50" s="2533"/>
      <c r="AF50" s="2533"/>
      <c r="AG50" s="2533"/>
      <c r="AH50" s="2533"/>
      <c r="AI50" s="2533"/>
      <c r="AJ50" s="2533"/>
      <c r="AK50" s="2533"/>
      <c r="AL50" s="2533"/>
      <c r="AM50" s="2521" t="s">
        <v>378</v>
      </c>
      <c r="AN50" s="2521"/>
      <c r="AO50" s="2521"/>
      <c r="AP50" s="2521"/>
      <c r="AQ50" s="2521"/>
      <c r="AR50" s="2521"/>
      <c r="AS50" s="2521"/>
      <c r="AT50" s="2521"/>
      <c r="AU50" s="2521"/>
      <c r="AV50" s="2522"/>
      <c r="AW50" s="2534" t="s">
        <v>366</v>
      </c>
      <c r="AX50" s="2535"/>
      <c r="AY50" s="2535"/>
      <c r="AZ50" s="2535"/>
      <c r="BA50" s="2535"/>
      <c r="BB50" s="2535"/>
      <c r="BC50" s="2535"/>
      <c r="BD50" s="2535"/>
      <c r="BE50" s="2536" t="s">
        <v>381</v>
      </c>
      <c r="BF50" s="2536"/>
      <c r="BG50" s="2536"/>
      <c r="BH50" s="2536"/>
      <c r="BI50" s="2536"/>
      <c r="BJ50" s="2536"/>
      <c r="BK50" s="2521" t="s">
        <v>373</v>
      </c>
      <c r="BL50" s="2521"/>
      <c r="BM50" s="2521"/>
      <c r="BN50" s="2521"/>
      <c r="BO50" s="2521"/>
      <c r="BP50" s="2521"/>
      <c r="BQ50" s="2521"/>
      <c r="BR50" s="2522"/>
      <c r="BS50" s="2523" t="s">
        <v>367</v>
      </c>
      <c r="BT50" s="2521"/>
      <c r="BU50" s="2521"/>
      <c r="BV50" s="2521"/>
      <c r="BW50" s="2521"/>
      <c r="BX50" s="2521"/>
      <c r="BY50" s="2521"/>
      <c r="BZ50" s="2521"/>
      <c r="CA50" s="2521"/>
      <c r="CB50" s="2521"/>
      <c r="CC50" s="2521"/>
      <c r="CD50" s="2521"/>
      <c r="CE50" s="2521"/>
      <c r="CF50" s="2524" t="s">
        <v>373</v>
      </c>
      <c r="CG50" s="2524"/>
      <c r="CH50" s="2524"/>
      <c r="CI50" s="2524"/>
      <c r="CJ50" s="2524"/>
      <c r="CK50" s="2524"/>
      <c r="CL50" s="2524"/>
      <c r="CM50" s="2524"/>
      <c r="CN50" s="2524"/>
      <c r="CO50" s="2525"/>
      <c r="CP50" s="2526" t="s">
        <v>386</v>
      </c>
      <c r="CQ50" s="2392"/>
      <c r="CR50" s="2392"/>
      <c r="CS50" s="2392"/>
      <c r="CT50" s="2392"/>
      <c r="CU50" s="2392"/>
      <c r="CV50" s="2392"/>
      <c r="CW50" s="2392"/>
      <c r="CX50" s="2392"/>
      <c r="CY50" s="2392"/>
      <c r="CZ50" s="2392"/>
      <c r="DA50" s="2392"/>
      <c r="DB50" s="2392"/>
      <c r="DC50" s="2392"/>
      <c r="DD50" s="2527" t="s">
        <v>372</v>
      </c>
      <c r="DE50" s="2528"/>
      <c r="DF50" s="2528"/>
      <c r="DG50" s="2528"/>
      <c r="DH50" s="2528"/>
      <c r="DI50" s="2528"/>
      <c r="DJ50" s="2528"/>
      <c r="DK50" s="2528"/>
      <c r="DL50" s="2528"/>
      <c r="DM50" s="2529"/>
      <c r="DN50" s="1223"/>
      <c r="DO50" s="1223"/>
      <c r="DP50" s="1223"/>
      <c r="DQ50" s="1223"/>
      <c r="DR50" s="1223"/>
      <c r="DS50" s="1223"/>
      <c r="DT50" s="1223"/>
      <c r="DU50" s="1223"/>
      <c r="DV50" s="1223"/>
      <c r="DW50" s="1223"/>
      <c r="DX50" s="1223"/>
      <c r="DY50" s="1223"/>
      <c r="DZ50" s="1158"/>
      <c r="EA50" s="1198"/>
    </row>
    <row r="51" spans="1:135" ht="23.25" customHeight="1" thickBot="1">
      <c r="B51" s="1156"/>
      <c r="C51" s="2513" t="s">
        <v>368</v>
      </c>
      <c r="D51" s="2514"/>
      <c r="E51" s="2514"/>
      <c r="F51" s="2514"/>
      <c r="G51" s="2514"/>
      <c r="H51" s="2514"/>
      <c r="I51" s="2514"/>
      <c r="J51" s="2514"/>
      <c r="K51" s="2514"/>
      <c r="L51" s="2514"/>
      <c r="M51" s="2514"/>
      <c r="N51" s="2514"/>
      <c r="O51" s="2514"/>
      <c r="P51" s="2515" t="s">
        <v>374</v>
      </c>
      <c r="Q51" s="2515"/>
      <c r="R51" s="2515"/>
      <c r="S51" s="2515"/>
      <c r="T51" s="2515"/>
      <c r="U51" s="2515"/>
      <c r="V51" s="2515"/>
      <c r="W51" s="2515"/>
      <c r="X51" s="2515"/>
      <c r="Y51" s="2516"/>
      <c r="Z51" s="2517"/>
      <c r="AA51" s="2518"/>
      <c r="AB51" s="2518"/>
      <c r="AC51" s="2518"/>
      <c r="AD51" s="2518"/>
      <c r="AE51" s="2518"/>
      <c r="AF51" s="2518"/>
      <c r="AG51" s="2518"/>
      <c r="AH51" s="2518"/>
      <c r="AI51" s="2518"/>
      <c r="AJ51" s="2518"/>
      <c r="AK51" s="2518"/>
      <c r="AL51" s="2518"/>
      <c r="AM51" s="2518"/>
      <c r="AN51" s="2518"/>
      <c r="AO51" s="2518"/>
      <c r="AP51" s="2518"/>
      <c r="AQ51" s="2518"/>
      <c r="AR51" s="2518"/>
      <c r="AS51" s="2518"/>
      <c r="AT51" s="2518"/>
      <c r="AU51" s="2518"/>
      <c r="AV51" s="2519"/>
      <c r="AW51" s="2517"/>
      <c r="AX51" s="2518"/>
      <c r="AY51" s="2518"/>
      <c r="AZ51" s="2518"/>
      <c r="BA51" s="2518"/>
      <c r="BB51" s="2518"/>
      <c r="BC51" s="2518"/>
      <c r="BD51" s="2518"/>
      <c r="BE51" s="2518"/>
      <c r="BF51" s="2518"/>
      <c r="BG51" s="2518"/>
      <c r="BH51" s="2518"/>
      <c r="BI51" s="2518"/>
      <c r="BJ51" s="2518"/>
      <c r="BK51" s="2518"/>
      <c r="BL51" s="2518"/>
      <c r="BM51" s="2518"/>
      <c r="BN51" s="2518"/>
      <c r="BO51" s="2518"/>
      <c r="BP51" s="2518"/>
      <c r="BQ51" s="2518"/>
      <c r="BR51" s="2519"/>
      <c r="BS51" s="2520"/>
      <c r="BT51" s="2515"/>
      <c r="BU51" s="2515"/>
      <c r="BV51" s="2515"/>
      <c r="BW51" s="2515"/>
      <c r="BX51" s="2515"/>
      <c r="BY51" s="2515"/>
      <c r="BZ51" s="2515"/>
      <c r="CA51" s="2515"/>
      <c r="CB51" s="2515"/>
      <c r="CC51" s="2515"/>
      <c r="CD51" s="2515"/>
      <c r="CE51" s="2515"/>
      <c r="CF51" s="2515"/>
      <c r="CG51" s="2515"/>
      <c r="CH51" s="2515"/>
      <c r="CI51" s="2515"/>
      <c r="CJ51" s="2515"/>
      <c r="CK51" s="2515"/>
      <c r="CL51" s="2515"/>
      <c r="CM51" s="2515"/>
      <c r="CN51" s="2515"/>
      <c r="CO51" s="2516"/>
      <c r="CP51" s="2502" t="s">
        <v>387</v>
      </c>
      <c r="CQ51" s="2503"/>
      <c r="CR51" s="2503"/>
      <c r="CS51" s="2503"/>
      <c r="CT51" s="2503"/>
      <c r="CU51" s="2503"/>
      <c r="CV51" s="2503"/>
      <c r="CW51" s="2503"/>
      <c r="CX51" s="2503"/>
      <c r="CY51" s="2503"/>
      <c r="CZ51" s="2503"/>
      <c r="DA51" s="2503"/>
      <c r="DB51" s="2503"/>
      <c r="DC51" s="2503"/>
      <c r="DD51" s="2504" t="s">
        <v>373</v>
      </c>
      <c r="DE51" s="2505"/>
      <c r="DF51" s="2505"/>
      <c r="DG51" s="2505"/>
      <c r="DH51" s="2505"/>
      <c r="DI51" s="2505"/>
      <c r="DJ51" s="2505"/>
      <c r="DK51" s="2505"/>
      <c r="DL51" s="2505"/>
      <c r="DM51" s="2506"/>
      <c r="DN51" s="1223"/>
      <c r="DO51" s="1223"/>
      <c r="DP51" s="1223"/>
      <c r="DQ51" s="1223"/>
      <c r="DR51" s="1223"/>
      <c r="DS51" s="1223"/>
      <c r="DT51" s="1223"/>
      <c r="DU51" s="1223"/>
      <c r="DV51" s="1223"/>
      <c r="DW51" s="1223"/>
      <c r="DX51" s="1223"/>
      <c r="DY51" s="1223"/>
      <c r="DZ51" s="1158"/>
      <c r="EA51" s="1198"/>
    </row>
    <row r="52" spans="1:135" ht="17.25" customHeight="1">
      <c r="B52" s="1156"/>
      <c r="C52" s="1312"/>
      <c r="D52" s="1312"/>
      <c r="E52" s="1312"/>
      <c r="F52" s="1312"/>
      <c r="G52" s="1312"/>
      <c r="H52" s="1312"/>
      <c r="I52" s="1312"/>
      <c r="J52" s="1312"/>
      <c r="K52" s="1312"/>
      <c r="L52" s="1312"/>
      <c r="M52" s="1312"/>
      <c r="N52" s="1312"/>
      <c r="O52" s="1312"/>
      <c r="P52" s="1313"/>
      <c r="Q52" s="1313"/>
      <c r="R52" s="1313"/>
      <c r="S52" s="1313"/>
      <c r="T52" s="1313"/>
      <c r="U52" s="1313"/>
      <c r="V52" s="1313"/>
      <c r="W52" s="1313"/>
      <c r="X52" s="1313"/>
      <c r="Y52" s="1313"/>
      <c r="Z52" s="1314"/>
      <c r="AA52" s="1314"/>
      <c r="AB52" s="1314"/>
      <c r="AC52" s="1314"/>
      <c r="AD52" s="1314"/>
      <c r="AE52" s="1314"/>
      <c r="AF52" s="1314"/>
      <c r="AG52" s="1314"/>
      <c r="AH52" s="1314"/>
      <c r="AI52" s="1314"/>
      <c r="AJ52" s="1314"/>
      <c r="AK52" s="1314"/>
      <c r="AL52" s="1314"/>
      <c r="AM52" s="1314"/>
      <c r="AN52" s="1314"/>
      <c r="AO52" s="1314"/>
      <c r="AP52" s="1314"/>
      <c r="AQ52" s="1314"/>
      <c r="AR52" s="1314"/>
      <c r="AS52" s="1314"/>
      <c r="AT52" s="1314"/>
      <c r="AU52" s="1314"/>
      <c r="AV52" s="1314"/>
      <c r="AW52" s="1314"/>
      <c r="AX52" s="1314"/>
      <c r="AY52" s="1314"/>
      <c r="AZ52" s="1314"/>
      <c r="BA52" s="1314"/>
      <c r="BB52" s="1314"/>
      <c r="BC52" s="1314"/>
      <c r="BD52" s="1314"/>
      <c r="BE52" s="1314"/>
      <c r="BF52" s="1314"/>
      <c r="BG52" s="1314"/>
      <c r="BH52" s="1314"/>
      <c r="BI52" s="1314"/>
      <c r="BJ52" s="1314"/>
      <c r="BK52" s="1314"/>
      <c r="BL52" s="1314"/>
      <c r="BM52" s="1314"/>
      <c r="BN52" s="1314"/>
      <c r="BO52" s="1314"/>
      <c r="BP52" s="1314"/>
      <c r="BQ52" s="1314"/>
      <c r="BR52" s="1314"/>
      <c r="BS52" s="1313"/>
      <c r="BT52" s="1313"/>
      <c r="BU52" s="1313"/>
      <c r="BV52" s="1313"/>
      <c r="BW52" s="1313"/>
      <c r="BX52" s="1313"/>
      <c r="BY52" s="1313"/>
      <c r="BZ52" s="1313"/>
      <c r="CA52" s="1313"/>
      <c r="CB52" s="1313"/>
      <c r="CC52" s="1313"/>
      <c r="CD52" s="1313"/>
      <c r="CE52" s="1313"/>
      <c r="CF52" s="1313"/>
      <c r="CG52" s="1313"/>
      <c r="CH52" s="1313"/>
      <c r="CI52" s="1313"/>
      <c r="CJ52" s="1313"/>
      <c r="CK52" s="1313"/>
      <c r="CL52" s="1313"/>
      <c r="CM52" s="1313"/>
      <c r="CN52" s="1313"/>
      <c r="CO52" s="1313"/>
      <c r="CP52" s="1211"/>
      <c r="CQ52" s="1211"/>
      <c r="CR52" s="1211"/>
      <c r="CS52" s="1211"/>
      <c r="CT52" s="1211"/>
      <c r="CU52" s="1211"/>
      <c r="CV52" s="1211"/>
      <c r="CW52" s="1211"/>
      <c r="CX52" s="1211"/>
      <c r="CY52" s="1211"/>
      <c r="CZ52" s="1211"/>
      <c r="DA52" s="1211"/>
      <c r="DB52" s="1211"/>
      <c r="DC52" s="1211"/>
      <c r="DD52" s="1315"/>
      <c r="DE52" s="1315"/>
      <c r="DF52" s="1315"/>
      <c r="DG52" s="1315"/>
      <c r="DH52" s="1315"/>
      <c r="DI52" s="1315"/>
      <c r="DJ52" s="1315"/>
      <c r="DK52" s="1315"/>
      <c r="DL52" s="1315"/>
      <c r="DM52" s="1315"/>
      <c r="DN52" s="1223"/>
      <c r="DO52" s="1223"/>
      <c r="DP52" s="1223"/>
      <c r="DQ52" s="1223"/>
      <c r="DR52" s="1223"/>
      <c r="DS52" s="1223"/>
      <c r="DT52" s="1223"/>
      <c r="DU52" s="1223"/>
      <c r="DV52" s="1223"/>
      <c r="DW52" s="1223"/>
      <c r="DX52" s="1223"/>
      <c r="DY52" s="1223"/>
      <c r="DZ52" s="1158"/>
      <c r="EA52" s="1198"/>
    </row>
    <row r="53" spans="1:135" ht="17.25" customHeight="1">
      <c r="B53" s="1156"/>
      <c r="C53" s="1316"/>
      <c r="D53" s="1157"/>
      <c r="E53" s="1223"/>
      <c r="F53" s="1223"/>
      <c r="G53" s="1223"/>
      <c r="H53" s="1223"/>
      <c r="I53" s="1223"/>
      <c r="J53" s="1223"/>
      <c r="K53" s="1223"/>
      <c r="L53" s="1223"/>
      <c r="M53" s="1223"/>
      <c r="N53" s="1223"/>
      <c r="O53" s="1223"/>
      <c r="P53" s="1223"/>
      <c r="Q53" s="1223"/>
      <c r="R53" s="1223"/>
      <c r="S53" s="1223"/>
      <c r="T53" s="1223"/>
      <c r="U53" s="1223"/>
      <c r="V53" s="1223"/>
      <c r="W53" s="1223"/>
      <c r="X53" s="1223"/>
      <c r="Y53" s="1223"/>
      <c r="Z53" s="1223"/>
      <c r="AA53" s="1223"/>
      <c r="AB53" s="1223"/>
      <c r="AC53" s="1223"/>
      <c r="AD53" s="1317"/>
      <c r="AE53" s="1223"/>
      <c r="AF53" s="1223"/>
      <c r="AG53" s="1223"/>
      <c r="AH53" s="1223"/>
      <c r="AI53" s="1223"/>
      <c r="AJ53" s="1223"/>
      <c r="AK53" s="1223"/>
      <c r="AL53" s="1223"/>
      <c r="AM53" s="1223"/>
      <c r="AN53" s="1223"/>
      <c r="AO53" s="1223"/>
      <c r="AP53" s="1223"/>
      <c r="AQ53" s="1223"/>
      <c r="AR53" s="1223"/>
      <c r="AS53" s="1223"/>
      <c r="AT53" s="1223"/>
      <c r="AU53" s="1223"/>
      <c r="AV53" s="1223"/>
      <c r="AW53" s="1223"/>
      <c r="AX53" s="1223"/>
      <c r="AY53" s="1223"/>
      <c r="AZ53" s="1223"/>
      <c r="BA53" s="1223"/>
      <c r="BB53" s="1223"/>
      <c r="BC53" s="1223"/>
      <c r="BD53" s="1223"/>
      <c r="BE53" s="1223"/>
      <c r="BF53" s="1223"/>
      <c r="BG53" s="1223"/>
      <c r="BH53" s="1223"/>
      <c r="BI53" s="1223"/>
      <c r="BJ53" s="1223"/>
      <c r="BK53" s="1223"/>
      <c r="BL53" s="1223"/>
      <c r="BM53" s="1223"/>
      <c r="BN53" s="1223"/>
      <c r="BO53" s="1223"/>
      <c r="BP53" s="1223"/>
      <c r="BQ53" s="1223"/>
      <c r="BR53" s="1223"/>
      <c r="BS53" s="1223"/>
      <c r="BT53" s="1223"/>
      <c r="BU53" s="1223"/>
      <c r="BV53" s="1223"/>
      <c r="BW53" s="1223"/>
      <c r="BX53" s="1223"/>
      <c r="BY53" s="1223"/>
      <c r="BZ53" s="1223"/>
      <c r="CA53" s="1223"/>
      <c r="CB53" s="1223"/>
      <c r="CC53" s="1223"/>
      <c r="CD53" s="1223"/>
      <c r="CE53" s="1223"/>
      <c r="CF53" s="1223"/>
      <c r="CG53" s="1223"/>
      <c r="CH53" s="1223"/>
      <c r="CI53" s="1223"/>
      <c r="CJ53" s="1223"/>
      <c r="CK53" s="1223"/>
      <c r="CL53" s="1223"/>
      <c r="CM53" s="1223"/>
      <c r="CN53" s="1223"/>
      <c r="CO53" s="1223"/>
      <c r="CP53" s="1223"/>
      <c r="CQ53" s="1223"/>
      <c r="CR53" s="1223"/>
      <c r="CS53" s="1223"/>
      <c r="CT53" s="1223"/>
      <c r="CU53" s="1223"/>
      <c r="CV53" s="1223"/>
      <c r="CW53" s="1223"/>
      <c r="CX53" s="1223"/>
      <c r="CY53" s="1223"/>
      <c r="CZ53" s="1223"/>
      <c r="DA53" s="1223"/>
      <c r="DB53" s="1223"/>
      <c r="DC53" s="1223"/>
      <c r="DD53" s="1223"/>
      <c r="DE53" s="1223"/>
      <c r="DF53" s="1223"/>
      <c r="DG53" s="1223"/>
      <c r="DH53" s="1223"/>
      <c r="DI53" s="1223"/>
      <c r="DJ53" s="1223"/>
      <c r="DK53" s="1223"/>
      <c r="DL53" s="1223"/>
      <c r="DM53" s="1223"/>
      <c r="DN53" s="1223"/>
      <c r="DO53" s="1223"/>
      <c r="DP53" s="1223"/>
      <c r="DQ53" s="1223"/>
      <c r="DR53" s="1223"/>
      <c r="DS53" s="1223"/>
      <c r="DT53" s="1223"/>
      <c r="DU53" s="1223"/>
      <c r="DV53" s="1223"/>
      <c r="DW53" s="1223"/>
      <c r="DX53" s="1223"/>
      <c r="DY53" s="1223"/>
      <c r="DZ53" s="1158"/>
      <c r="EA53" s="1198"/>
    </row>
    <row r="54" spans="1:135" ht="30" customHeight="1">
      <c r="B54" s="1191"/>
      <c r="C54" s="2507" t="s">
        <v>391</v>
      </c>
      <c r="D54" s="2507"/>
      <c r="E54" s="2507"/>
      <c r="F54" s="2507"/>
      <c r="G54" s="2507"/>
      <c r="H54" s="2507"/>
      <c r="I54" s="2507"/>
      <c r="J54" s="2507"/>
      <c r="K54" s="2507"/>
      <c r="L54" s="2507"/>
      <c r="M54" s="2507"/>
      <c r="N54" s="2507"/>
      <c r="O54" s="2507"/>
      <c r="P54" s="2507" t="s">
        <v>392</v>
      </c>
      <c r="Q54" s="2507"/>
      <c r="R54" s="2507"/>
      <c r="S54" s="2507"/>
      <c r="T54" s="2507"/>
      <c r="U54" s="2507"/>
      <c r="V54" s="2507"/>
      <c r="W54" s="2507"/>
      <c r="X54" s="2507"/>
      <c r="Y54" s="2507"/>
      <c r="Z54" s="2507"/>
      <c r="AA54" s="2507"/>
      <c r="AB54" s="2508" t="s">
        <v>393</v>
      </c>
      <c r="AC54" s="2508"/>
      <c r="AD54" s="2508"/>
      <c r="AE54" s="2508"/>
      <c r="AF54" s="2508"/>
      <c r="AG54" s="2508"/>
      <c r="AH54" s="2508"/>
      <c r="AI54" s="2508"/>
      <c r="AJ54" s="2508"/>
      <c r="AK54" s="2508"/>
      <c r="AL54" s="2508"/>
      <c r="AM54" s="2509" t="s">
        <v>394</v>
      </c>
      <c r="AN54" s="2509"/>
      <c r="AO54" s="2509"/>
      <c r="AP54" s="2509"/>
      <c r="AQ54" s="2509"/>
      <c r="AR54" s="2509"/>
      <c r="AS54" s="2509"/>
      <c r="AT54" s="2509"/>
      <c r="AU54" s="2509"/>
      <c r="AV54" s="2509"/>
      <c r="AW54" s="2509" t="s">
        <v>395</v>
      </c>
      <c r="AX54" s="2509"/>
      <c r="AY54" s="2509"/>
      <c r="AZ54" s="2509"/>
      <c r="BA54" s="2509"/>
      <c r="BB54" s="2509"/>
      <c r="BC54" s="2509"/>
      <c r="BD54" s="2509" t="s">
        <v>396</v>
      </c>
      <c r="BE54" s="2509"/>
      <c r="BF54" s="2509"/>
      <c r="BG54" s="2509"/>
      <c r="BH54" s="2509"/>
      <c r="BI54" s="2509"/>
      <c r="BJ54" s="2510" t="s">
        <v>205</v>
      </c>
      <c r="BK54" s="2511"/>
      <c r="BL54" s="2511"/>
      <c r="BM54" s="2511"/>
      <c r="BN54" s="2511"/>
      <c r="BO54" s="2511"/>
      <c r="BP54" s="2511"/>
      <c r="BQ54" s="2512"/>
      <c r="BR54" s="2509" t="s">
        <v>204</v>
      </c>
      <c r="BS54" s="2509"/>
      <c r="BT54" s="2509"/>
      <c r="BU54" s="2509"/>
      <c r="BV54" s="2509"/>
      <c r="BW54" s="2509"/>
      <c r="BX54" s="2509"/>
      <c r="BY54" s="2509"/>
      <c r="BZ54" s="2509"/>
      <c r="CA54" s="2509"/>
      <c r="CB54" s="2508" t="s">
        <v>390</v>
      </c>
      <c r="CC54" s="2508"/>
      <c r="CD54" s="2508"/>
      <c r="CE54" s="2508"/>
      <c r="CF54" s="2508"/>
      <c r="CG54" s="2508"/>
      <c r="CH54" s="2508"/>
      <c r="CI54" s="2508"/>
      <c r="CJ54" s="2508"/>
      <c r="CK54" s="2508"/>
      <c r="CL54" s="2508"/>
      <c r="CM54" s="2508"/>
      <c r="CN54" s="2508"/>
      <c r="CO54" s="2509" t="s">
        <v>203</v>
      </c>
      <c r="CP54" s="2509"/>
      <c r="CQ54" s="2509"/>
      <c r="CR54" s="2509"/>
      <c r="CS54" s="2509"/>
      <c r="CT54" s="2509"/>
      <c r="CU54" s="2509"/>
      <c r="CV54" s="2509" t="s">
        <v>397</v>
      </c>
      <c r="CW54" s="2509"/>
      <c r="CX54" s="2509"/>
      <c r="CY54" s="2509"/>
      <c r="CZ54" s="2509"/>
      <c r="DA54" s="2509"/>
      <c r="DB54" s="2510" t="s">
        <v>104</v>
      </c>
      <c r="DC54" s="2511"/>
      <c r="DD54" s="2511"/>
      <c r="DE54" s="2511"/>
      <c r="DF54" s="2511"/>
      <c r="DG54" s="2511"/>
      <c r="DH54" s="2511"/>
      <c r="DI54" s="2511"/>
      <c r="DJ54" s="2511"/>
      <c r="DK54" s="2511"/>
      <c r="DL54" s="2511"/>
      <c r="DM54" s="2512"/>
      <c r="DN54" s="1223"/>
      <c r="DO54" s="1223"/>
      <c r="DP54" s="1223"/>
      <c r="DQ54" s="1223"/>
      <c r="DR54" s="1223"/>
      <c r="DS54" s="1223"/>
      <c r="DT54" s="1223"/>
      <c r="DU54" s="1223"/>
      <c r="DV54" s="1223"/>
      <c r="DW54" s="1223"/>
      <c r="DX54" s="1223"/>
      <c r="DY54" s="1223"/>
      <c r="DZ54" s="1158"/>
      <c r="EA54" s="1198"/>
    </row>
    <row r="55" spans="1:135" ht="24.75" customHeight="1">
      <c r="B55" s="1156"/>
      <c r="C55" s="2497" t="s">
        <v>532</v>
      </c>
      <c r="D55" s="2497"/>
      <c r="E55" s="2497"/>
      <c r="F55" s="2497"/>
      <c r="G55" s="2497"/>
      <c r="H55" s="2497"/>
      <c r="I55" s="2497"/>
      <c r="J55" s="2497"/>
      <c r="K55" s="2497"/>
      <c r="L55" s="2497"/>
      <c r="M55" s="2497"/>
      <c r="N55" s="2497"/>
      <c r="O55" s="2497"/>
      <c r="P55" s="2498">
        <f>+'CALCULO '!E71</f>
        <v>600</v>
      </c>
      <c r="Q55" s="2411"/>
      <c r="R55" s="2411"/>
      <c r="S55" s="2411"/>
      <c r="T55" s="2411"/>
      <c r="U55" s="2411"/>
      <c r="V55" s="2411"/>
      <c r="W55" s="2411"/>
      <c r="X55" s="2411"/>
      <c r="Y55" s="2411"/>
      <c r="Z55" s="2411"/>
      <c r="AA55" s="2411"/>
      <c r="AB55" s="2499">
        <f>+'CALCULO '!F71</f>
        <v>250000</v>
      </c>
      <c r="AC55" s="2411"/>
      <c r="AD55" s="2411"/>
      <c r="AE55" s="2411"/>
      <c r="AF55" s="2411"/>
      <c r="AG55" s="2411"/>
      <c r="AH55" s="2411"/>
      <c r="AI55" s="2411"/>
      <c r="AJ55" s="2411"/>
      <c r="AK55" s="2411"/>
      <c r="AL55" s="2411"/>
      <c r="AM55" s="2499">
        <f>AB55/P55</f>
        <v>416.66666666666669</v>
      </c>
      <c r="AN55" s="2499"/>
      <c r="AO55" s="2499"/>
      <c r="AP55" s="2499"/>
      <c r="AQ55" s="2499"/>
      <c r="AR55" s="2499"/>
      <c r="AS55" s="2499"/>
      <c r="AT55" s="2499"/>
      <c r="AU55" s="2499"/>
      <c r="AV55" s="2499"/>
      <c r="AW55" s="2500">
        <f>AM55*0.9</f>
        <v>375</v>
      </c>
      <c r="AX55" s="2501"/>
      <c r="AY55" s="2501"/>
      <c r="AZ55" s="2501"/>
      <c r="BA55" s="2501"/>
      <c r="BB55" s="2501"/>
      <c r="BC55" s="2501"/>
      <c r="BD55" s="2493">
        <v>1</v>
      </c>
      <c r="BE55" s="2493"/>
      <c r="BF55" s="2493"/>
      <c r="BG55" s="2493"/>
      <c r="BH55" s="2493"/>
      <c r="BI55" s="2493"/>
      <c r="BJ55" s="2493">
        <v>1</v>
      </c>
      <c r="BK55" s="2493"/>
      <c r="BL55" s="2493"/>
      <c r="BM55" s="2493"/>
      <c r="BN55" s="2493"/>
      <c r="BO55" s="2493"/>
      <c r="BP55" s="2493"/>
      <c r="BQ55" s="2493"/>
      <c r="BR55" s="2493">
        <v>1</v>
      </c>
      <c r="BS55" s="2493"/>
      <c r="BT55" s="2493"/>
      <c r="BU55" s="2493"/>
      <c r="BV55" s="2493"/>
      <c r="BW55" s="2493"/>
      <c r="BX55" s="2493"/>
      <c r="BY55" s="2493"/>
      <c r="BZ55" s="2493"/>
      <c r="CA55" s="2493"/>
      <c r="CB55" s="2493">
        <v>1</v>
      </c>
      <c r="CC55" s="2493"/>
      <c r="CD55" s="2493"/>
      <c r="CE55" s="2493"/>
      <c r="CF55" s="2493"/>
      <c r="CG55" s="2493"/>
      <c r="CH55" s="2493"/>
      <c r="CI55" s="2493"/>
      <c r="CJ55" s="2493"/>
      <c r="CK55" s="2493"/>
      <c r="CL55" s="2493"/>
      <c r="CM55" s="2493"/>
      <c r="CN55" s="2493"/>
      <c r="CO55" s="2493">
        <v>1</v>
      </c>
      <c r="CP55" s="2493"/>
      <c r="CQ55" s="2493"/>
      <c r="CR55" s="2493"/>
      <c r="CS55" s="2493"/>
      <c r="CT55" s="2493"/>
      <c r="CU55" s="2493"/>
      <c r="CV55" s="2493">
        <f>BD55*BJ55*BR55*CB55*CO55</f>
        <v>1</v>
      </c>
      <c r="CW55" s="2493"/>
      <c r="CX55" s="2493"/>
      <c r="CY55" s="2493"/>
      <c r="CZ55" s="2493"/>
      <c r="DA55" s="2493"/>
      <c r="DB55" s="2494">
        <f>AW55*CV55</f>
        <v>375</v>
      </c>
      <c r="DC55" s="2495"/>
      <c r="DD55" s="2495"/>
      <c r="DE55" s="2495"/>
      <c r="DF55" s="2495"/>
      <c r="DG55" s="2495"/>
      <c r="DH55" s="2495"/>
      <c r="DI55" s="2495"/>
      <c r="DJ55" s="2495"/>
      <c r="DK55" s="2495"/>
      <c r="DL55" s="2495"/>
      <c r="DM55" s="2496"/>
      <c r="DN55" s="1223"/>
      <c r="DO55" s="1223"/>
      <c r="DP55" s="1223"/>
      <c r="DQ55" s="1223"/>
      <c r="DR55" s="1223"/>
      <c r="DS55" s="1223"/>
      <c r="DT55" s="1223"/>
      <c r="DU55" s="1223"/>
      <c r="DV55" s="1223"/>
      <c r="DW55" s="1223"/>
      <c r="DX55" s="1223"/>
      <c r="DY55" s="1223"/>
      <c r="DZ55" s="1158"/>
      <c r="EA55" s="1198"/>
    </row>
    <row r="56" spans="1:135" ht="17.25" customHeight="1">
      <c r="B56" s="1156"/>
      <c r="C56" s="2497" t="s">
        <v>533</v>
      </c>
      <c r="D56" s="2497"/>
      <c r="E56" s="2497"/>
      <c r="F56" s="2497"/>
      <c r="G56" s="2497"/>
      <c r="H56" s="2497"/>
      <c r="I56" s="2497"/>
      <c r="J56" s="2497"/>
      <c r="K56" s="2497"/>
      <c r="L56" s="2497"/>
      <c r="M56" s="2497"/>
      <c r="N56" s="2497"/>
      <c r="O56" s="2497"/>
      <c r="P56" s="2498">
        <f>+'CALCULO '!E72</f>
        <v>280</v>
      </c>
      <c r="Q56" s="2411"/>
      <c r="R56" s="2411"/>
      <c r="S56" s="2411"/>
      <c r="T56" s="2411"/>
      <c r="U56" s="2411"/>
      <c r="V56" s="2411"/>
      <c r="W56" s="2411"/>
      <c r="X56" s="2411"/>
      <c r="Y56" s="2411"/>
      <c r="Z56" s="2411"/>
      <c r="AA56" s="2411"/>
      <c r="AB56" s="2499">
        <f>+'CALCULO '!F72</f>
        <v>115000</v>
      </c>
      <c r="AC56" s="2411"/>
      <c r="AD56" s="2411"/>
      <c r="AE56" s="2411"/>
      <c r="AF56" s="2411"/>
      <c r="AG56" s="2411"/>
      <c r="AH56" s="2411"/>
      <c r="AI56" s="2411"/>
      <c r="AJ56" s="2411"/>
      <c r="AK56" s="2411"/>
      <c r="AL56" s="2411"/>
      <c r="AM56" s="2499">
        <f t="shared" ref="AM56:AM57" si="0">AB56/P56</f>
        <v>410.71428571428572</v>
      </c>
      <c r="AN56" s="2499"/>
      <c r="AO56" s="2499"/>
      <c r="AP56" s="2499"/>
      <c r="AQ56" s="2499"/>
      <c r="AR56" s="2499"/>
      <c r="AS56" s="2499"/>
      <c r="AT56" s="2499"/>
      <c r="AU56" s="2499"/>
      <c r="AV56" s="2499"/>
      <c r="AW56" s="2500">
        <f t="shared" ref="AW56:AW57" si="1">AM56*0.9</f>
        <v>369.64285714285717</v>
      </c>
      <c r="AX56" s="2501"/>
      <c r="AY56" s="2501"/>
      <c r="AZ56" s="2501"/>
      <c r="BA56" s="2501"/>
      <c r="BB56" s="2501"/>
      <c r="BC56" s="2501"/>
      <c r="BD56" s="2493">
        <v>1</v>
      </c>
      <c r="BE56" s="2493"/>
      <c r="BF56" s="2493"/>
      <c r="BG56" s="2493"/>
      <c r="BH56" s="2493"/>
      <c r="BI56" s="2493"/>
      <c r="BJ56" s="2493">
        <v>1</v>
      </c>
      <c r="BK56" s="2493"/>
      <c r="BL56" s="2493"/>
      <c r="BM56" s="2493"/>
      <c r="BN56" s="2493"/>
      <c r="BO56" s="2493"/>
      <c r="BP56" s="2493"/>
      <c r="BQ56" s="2493"/>
      <c r="BR56" s="2493">
        <v>1</v>
      </c>
      <c r="BS56" s="2493"/>
      <c r="BT56" s="2493"/>
      <c r="BU56" s="2493"/>
      <c r="BV56" s="2493"/>
      <c r="BW56" s="2493"/>
      <c r="BX56" s="2493"/>
      <c r="BY56" s="2493"/>
      <c r="BZ56" s="2493"/>
      <c r="CA56" s="2493"/>
      <c r="CB56" s="2493">
        <v>1</v>
      </c>
      <c r="CC56" s="2493"/>
      <c r="CD56" s="2493"/>
      <c r="CE56" s="2493"/>
      <c r="CF56" s="2493"/>
      <c r="CG56" s="2493"/>
      <c r="CH56" s="2493"/>
      <c r="CI56" s="2493"/>
      <c r="CJ56" s="2493"/>
      <c r="CK56" s="2493"/>
      <c r="CL56" s="2493"/>
      <c r="CM56" s="2493"/>
      <c r="CN56" s="2493"/>
      <c r="CO56" s="2493">
        <v>1</v>
      </c>
      <c r="CP56" s="2493"/>
      <c r="CQ56" s="2493"/>
      <c r="CR56" s="2493"/>
      <c r="CS56" s="2493"/>
      <c r="CT56" s="2493"/>
      <c r="CU56" s="2493"/>
      <c r="CV56" s="2493">
        <v>1</v>
      </c>
      <c r="CW56" s="2493"/>
      <c r="CX56" s="2493"/>
      <c r="CY56" s="2493"/>
      <c r="CZ56" s="2493"/>
      <c r="DA56" s="2493"/>
      <c r="DB56" s="2494">
        <f>AW56*CV56</f>
        <v>369.64285714285717</v>
      </c>
      <c r="DC56" s="2495"/>
      <c r="DD56" s="2495"/>
      <c r="DE56" s="2495"/>
      <c r="DF56" s="2495"/>
      <c r="DG56" s="2495"/>
      <c r="DH56" s="2495"/>
      <c r="DI56" s="2495"/>
      <c r="DJ56" s="2495"/>
      <c r="DK56" s="2495"/>
      <c r="DL56" s="2495"/>
      <c r="DM56" s="2496"/>
      <c r="DN56" s="1223"/>
      <c r="DO56" s="1223"/>
      <c r="DP56" s="1223"/>
      <c r="DQ56" s="1223"/>
      <c r="DR56" s="1223"/>
      <c r="DS56" s="1223"/>
      <c r="DT56" s="1223"/>
      <c r="DU56" s="1223"/>
      <c r="DV56" s="1223"/>
      <c r="DW56" s="1223"/>
      <c r="DX56" s="1223"/>
      <c r="DY56" s="1223"/>
      <c r="DZ56" s="1158"/>
      <c r="EA56" s="1198"/>
    </row>
    <row r="57" spans="1:135" ht="17.25" customHeight="1">
      <c r="B57" s="1156"/>
      <c r="C57" s="2497" t="s">
        <v>534</v>
      </c>
      <c r="D57" s="2497"/>
      <c r="E57" s="2497"/>
      <c r="F57" s="2497"/>
      <c r="G57" s="2497"/>
      <c r="H57" s="2497"/>
      <c r="I57" s="2497"/>
      <c r="J57" s="2497"/>
      <c r="K57" s="2497"/>
      <c r="L57" s="2497"/>
      <c r="M57" s="2497"/>
      <c r="N57" s="2497"/>
      <c r="O57" s="2497"/>
      <c r="P57" s="2498">
        <f>+'CALCULO '!E73</f>
        <v>300</v>
      </c>
      <c r="Q57" s="2411"/>
      <c r="R57" s="2411"/>
      <c r="S57" s="2411"/>
      <c r="T57" s="2411"/>
      <c r="U57" s="2411"/>
      <c r="V57" s="2411"/>
      <c r="W57" s="2411"/>
      <c r="X57" s="2411"/>
      <c r="Y57" s="2411"/>
      <c r="Z57" s="2411"/>
      <c r="AA57" s="2411"/>
      <c r="AB57" s="2499">
        <f>+'CALCULO '!F73</f>
        <v>135000</v>
      </c>
      <c r="AC57" s="2411"/>
      <c r="AD57" s="2411"/>
      <c r="AE57" s="2411"/>
      <c r="AF57" s="2411"/>
      <c r="AG57" s="2411"/>
      <c r="AH57" s="2411"/>
      <c r="AI57" s="2411"/>
      <c r="AJ57" s="2411"/>
      <c r="AK57" s="2411"/>
      <c r="AL57" s="2411"/>
      <c r="AM57" s="2499">
        <f t="shared" si="0"/>
        <v>450</v>
      </c>
      <c r="AN57" s="2499"/>
      <c r="AO57" s="2499"/>
      <c r="AP57" s="2499"/>
      <c r="AQ57" s="2499"/>
      <c r="AR57" s="2499"/>
      <c r="AS57" s="2499"/>
      <c r="AT57" s="2499"/>
      <c r="AU57" s="2499"/>
      <c r="AV57" s="2499"/>
      <c r="AW57" s="2500">
        <f t="shared" si="1"/>
        <v>405</v>
      </c>
      <c r="AX57" s="2501"/>
      <c r="AY57" s="2501"/>
      <c r="AZ57" s="2501"/>
      <c r="BA57" s="2501"/>
      <c r="BB57" s="2501"/>
      <c r="BC57" s="2501"/>
      <c r="BD57" s="2493">
        <v>1</v>
      </c>
      <c r="BE57" s="2493"/>
      <c r="BF57" s="2493"/>
      <c r="BG57" s="2493"/>
      <c r="BH57" s="2493"/>
      <c r="BI57" s="2493"/>
      <c r="BJ57" s="2493">
        <v>1</v>
      </c>
      <c r="BK57" s="2493"/>
      <c r="BL57" s="2493"/>
      <c r="BM57" s="2493"/>
      <c r="BN57" s="2493"/>
      <c r="BO57" s="2493"/>
      <c r="BP57" s="2493"/>
      <c r="BQ57" s="2493"/>
      <c r="BR57" s="2493">
        <v>1</v>
      </c>
      <c r="BS57" s="2493"/>
      <c r="BT57" s="2493"/>
      <c r="BU57" s="2493"/>
      <c r="BV57" s="2493"/>
      <c r="BW57" s="2493"/>
      <c r="BX57" s="2493"/>
      <c r="BY57" s="2493"/>
      <c r="BZ57" s="2493"/>
      <c r="CA57" s="2493"/>
      <c r="CB57" s="2493">
        <v>1</v>
      </c>
      <c r="CC57" s="2493"/>
      <c r="CD57" s="2493"/>
      <c r="CE57" s="2493"/>
      <c r="CF57" s="2493"/>
      <c r="CG57" s="2493"/>
      <c r="CH57" s="2493"/>
      <c r="CI57" s="2493"/>
      <c r="CJ57" s="2493"/>
      <c r="CK57" s="2493"/>
      <c r="CL57" s="2493"/>
      <c r="CM57" s="2493"/>
      <c r="CN57" s="2493"/>
      <c r="CO57" s="2493">
        <v>1</v>
      </c>
      <c r="CP57" s="2493"/>
      <c r="CQ57" s="2493"/>
      <c r="CR57" s="2493"/>
      <c r="CS57" s="2493"/>
      <c r="CT57" s="2493"/>
      <c r="CU57" s="2493"/>
      <c r="CV57" s="2493">
        <f>BD57*BJ57*BR57*CB57*CO57</f>
        <v>1</v>
      </c>
      <c r="CW57" s="2493"/>
      <c r="CX57" s="2493"/>
      <c r="CY57" s="2493"/>
      <c r="CZ57" s="2493"/>
      <c r="DA57" s="2493"/>
      <c r="DB57" s="2494">
        <f>AW57*CV57</f>
        <v>405</v>
      </c>
      <c r="DC57" s="2495"/>
      <c r="DD57" s="2495"/>
      <c r="DE57" s="2495"/>
      <c r="DF57" s="2495"/>
      <c r="DG57" s="2495"/>
      <c r="DH57" s="2495"/>
      <c r="DI57" s="2495"/>
      <c r="DJ57" s="2495"/>
      <c r="DK57" s="2495"/>
      <c r="DL57" s="2495"/>
      <c r="DM57" s="2496"/>
      <c r="DN57" s="1223"/>
      <c r="DO57" s="1223"/>
      <c r="DP57" s="1223"/>
      <c r="DQ57" s="1223"/>
      <c r="DR57" s="1223"/>
      <c r="DS57" s="1223"/>
      <c r="DT57" s="1223"/>
      <c r="DU57" s="1223"/>
      <c r="DV57" s="1223"/>
      <c r="DW57" s="1223"/>
      <c r="DX57" s="1223"/>
      <c r="DY57" s="1223"/>
      <c r="DZ57" s="1158"/>
      <c r="EA57" s="1198"/>
    </row>
    <row r="58" spans="1:135" ht="18" customHeight="1">
      <c r="B58" s="1156"/>
      <c r="C58" s="1317"/>
      <c r="D58" s="1157"/>
      <c r="E58" s="1223"/>
      <c r="F58" s="1223"/>
      <c r="G58" s="1223"/>
      <c r="H58" s="1223"/>
      <c r="I58" s="1223"/>
      <c r="J58" s="1223"/>
      <c r="K58" s="1223"/>
      <c r="L58" s="1223"/>
      <c r="M58" s="1223"/>
      <c r="N58" s="1223"/>
      <c r="O58" s="1223"/>
      <c r="P58" s="1223"/>
      <c r="Q58" s="1223"/>
      <c r="R58" s="1223"/>
      <c r="S58" s="1223"/>
      <c r="T58" s="1223"/>
      <c r="U58" s="1223"/>
      <c r="V58" s="1223"/>
      <c r="W58" s="1223"/>
      <c r="X58" s="1223"/>
      <c r="Y58" s="1223"/>
      <c r="Z58" s="1223"/>
      <c r="AA58" s="1223"/>
      <c r="AB58" s="1223"/>
      <c r="AC58" s="1223"/>
      <c r="AD58" s="1317"/>
      <c r="AE58" s="1223"/>
      <c r="AF58" s="1223"/>
      <c r="AG58" s="1223"/>
      <c r="AH58" s="1223"/>
      <c r="AI58" s="1223"/>
      <c r="AJ58" s="1223"/>
      <c r="AK58" s="1223"/>
      <c r="AL58" s="1223"/>
      <c r="AM58" s="1223"/>
      <c r="AN58" s="1223"/>
      <c r="AO58" s="1223"/>
      <c r="AP58" s="1223"/>
      <c r="AQ58" s="1223"/>
      <c r="AR58" s="1223"/>
      <c r="AS58" s="1223"/>
      <c r="AT58" s="1223"/>
      <c r="AU58" s="1223"/>
      <c r="AV58" s="1223"/>
      <c r="AW58" s="1223"/>
      <c r="AX58" s="1223"/>
      <c r="AY58" s="1223"/>
      <c r="AZ58" s="1223"/>
      <c r="BA58" s="1223"/>
      <c r="BB58" s="1223"/>
      <c r="BC58" s="1223"/>
      <c r="BD58" s="1223"/>
      <c r="BE58" s="1223"/>
      <c r="BF58" s="1223"/>
      <c r="BG58" s="1223"/>
      <c r="BH58" s="1223"/>
      <c r="BI58" s="1223"/>
      <c r="BJ58" s="1223"/>
      <c r="BK58" s="1223"/>
      <c r="BL58" s="1223"/>
      <c r="BM58" s="1223"/>
      <c r="BN58" s="1223"/>
      <c r="BO58" s="1223"/>
      <c r="BP58" s="1223"/>
      <c r="BQ58" s="1223"/>
      <c r="BR58" s="2489" t="s">
        <v>398</v>
      </c>
      <c r="BS58" s="2489"/>
      <c r="BT58" s="2489"/>
      <c r="BU58" s="2489"/>
      <c r="BV58" s="2489"/>
      <c r="BW58" s="2489"/>
      <c r="BX58" s="2489"/>
      <c r="BY58" s="2489"/>
      <c r="BZ58" s="2489"/>
      <c r="CA58" s="2489"/>
      <c r="CB58" s="2489"/>
      <c r="CC58" s="2489"/>
      <c r="CD58" s="2489"/>
      <c r="CE58" s="2489"/>
      <c r="CF58" s="2489"/>
      <c r="CG58" s="2489"/>
      <c r="CH58" s="2489"/>
      <c r="CI58" s="2489"/>
      <c r="CJ58" s="2489"/>
      <c r="CK58" s="2489"/>
      <c r="CL58" s="2489"/>
      <c r="CM58" s="2489"/>
      <c r="CN58" s="2489"/>
      <c r="CO58" s="2489"/>
      <c r="CP58" s="2489"/>
      <c r="CQ58" s="2489"/>
      <c r="CR58" s="2489"/>
      <c r="CS58" s="2489"/>
      <c r="CT58" s="2489"/>
      <c r="CU58" s="2489"/>
      <c r="CV58" s="2489"/>
      <c r="CW58" s="2489"/>
      <c r="CX58" s="2489"/>
      <c r="CY58" s="2489"/>
      <c r="CZ58" s="2489"/>
      <c r="DA58" s="2489"/>
      <c r="DB58" s="2490">
        <f>AVERAGE(DB55:DM57)</f>
        <v>383.21428571428572</v>
      </c>
      <c r="DC58" s="2491"/>
      <c r="DD58" s="2491"/>
      <c r="DE58" s="2491"/>
      <c r="DF58" s="2491"/>
      <c r="DG58" s="2491"/>
      <c r="DH58" s="2491"/>
      <c r="DI58" s="2491"/>
      <c r="DJ58" s="2491"/>
      <c r="DK58" s="2491"/>
      <c r="DL58" s="2491"/>
      <c r="DM58" s="2492"/>
      <c r="DN58" s="1223"/>
      <c r="DO58" s="1223"/>
      <c r="DP58" s="1223"/>
      <c r="DQ58" s="1223"/>
      <c r="DR58" s="1223"/>
      <c r="DS58" s="1223"/>
      <c r="DT58" s="1223"/>
      <c r="DU58" s="1223"/>
      <c r="DV58" s="1223"/>
      <c r="DW58" s="1223"/>
      <c r="DX58" s="1223"/>
      <c r="DY58" s="1223"/>
      <c r="DZ58" s="1158"/>
      <c r="EA58" s="1198"/>
    </row>
    <row r="59" spans="1:135" ht="18.75" customHeight="1">
      <c r="B59" s="1228"/>
      <c r="C59" s="1318"/>
      <c r="D59" s="1229"/>
      <c r="E59" s="1319"/>
      <c r="F59" s="1319"/>
      <c r="G59" s="1319"/>
      <c r="H59" s="1319"/>
      <c r="I59" s="1319"/>
      <c r="J59" s="1319"/>
      <c r="K59" s="1319"/>
      <c r="L59" s="1319"/>
      <c r="M59" s="1319"/>
      <c r="N59" s="1319"/>
      <c r="O59" s="1319"/>
      <c r="P59" s="1319"/>
      <c r="Q59" s="1319"/>
      <c r="R59" s="1319"/>
      <c r="S59" s="1319"/>
      <c r="T59" s="1319"/>
      <c r="U59" s="1319"/>
      <c r="V59" s="1319"/>
      <c r="W59" s="1319"/>
      <c r="X59" s="1319"/>
      <c r="Y59" s="1319"/>
      <c r="Z59" s="1319"/>
      <c r="AA59" s="1319"/>
      <c r="AB59" s="1319"/>
      <c r="AC59" s="1319"/>
      <c r="AD59" s="1318"/>
      <c r="AE59" s="1319"/>
      <c r="AF59" s="1319"/>
      <c r="AG59" s="1319"/>
      <c r="AH59" s="1319"/>
      <c r="AI59" s="1319"/>
      <c r="AJ59" s="1319"/>
      <c r="AK59" s="1319"/>
      <c r="AL59" s="1319"/>
      <c r="AM59" s="1319"/>
      <c r="AN59" s="1319"/>
      <c r="AO59" s="1319"/>
      <c r="AP59" s="1319"/>
      <c r="AQ59" s="1319"/>
      <c r="AR59" s="1319"/>
      <c r="AS59" s="1319"/>
      <c r="AT59" s="1319"/>
      <c r="AU59" s="1319"/>
      <c r="AV59" s="1319"/>
      <c r="AW59" s="1319"/>
      <c r="AX59" s="1319"/>
      <c r="AY59" s="1319"/>
      <c r="AZ59" s="1319"/>
      <c r="BA59" s="1319"/>
      <c r="BB59" s="1319"/>
      <c r="BC59" s="1319"/>
      <c r="BD59" s="1319"/>
      <c r="BE59" s="1319"/>
      <c r="BF59" s="1319"/>
      <c r="BG59" s="1319"/>
      <c r="BH59" s="1319"/>
      <c r="BI59" s="1319"/>
      <c r="BJ59" s="1319"/>
      <c r="BK59" s="1319"/>
      <c r="BL59" s="1319"/>
      <c r="BM59" s="1319"/>
      <c r="BN59" s="1319"/>
      <c r="BO59" s="1319"/>
      <c r="BP59" s="1319"/>
      <c r="BQ59" s="1319"/>
      <c r="BR59" s="1320"/>
      <c r="BS59" s="1320"/>
      <c r="BT59" s="1320"/>
      <c r="BU59" s="1320"/>
      <c r="BV59" s="1320"/>
      <c r="BW59" s="1320"/>
      <c r="BX59" s="1320"/>
      <c r="BY59" s="1320"/>
      <c r="BZ59" s="1320"/>
      <c r="CA59" s="1320"/>
      <c r="CB59" s="1320"/>
      <c r="CC59" s="1320"/>
      <c r="CD59" s="1320"/>
      <c r="CE59" s="1320"/>
      <c r="CF59" s="1320"/>
      <c r="CG59" s="1320"/>
      <c r="CH59" s="1320"/>
      <c r="CI59" s="1320"/>
      <c r="CJ59" s="1320"/>
      <c r="CK59" s="1320"/>
      <c r="CL59" s="1320"/>
      <c r="CM59" s="1320"/>
      <c r="CN59" s="1320"/>
      <c r="CO59" s="1320"/>
      <c r="CP59" s="1320"/>
      <c r="CQ59" s="1320"/>
      <c r="CR59" s="1320"/>
      <c r="CS59" s="1320"/>
      <c r="CT59" s="1320"/>
      <c r="CU59" s="1320"/>
      <c r="CV59" s="1320"/>
      <c r="CW59" s="1320"/>
      <c r="CX59" s="1320"/>
      <c r="CY59" s="1320"/>
      <c r="CZ59" s="1320"/>
      <c r="DA59" s="1320"/>
      <c r="DB59" s="1321"/>
      <c r="DC59" s="1320"/>
      <c r="DD59" s="1320"/>
      <c r="DE59" s="1320"/>
      <c r="DF59" s="1320"/>
      <c r="DG59" s="1320"/>
      <c r="DH59" s="1320"/>
      <c r="DI59" s="1320"/>
      <c r="DJ59" s="1320"/>
      <c r="DK59" s="1320"/>
      <c r="DL59" s="1320"/>
      <c r="DM59" s="1320"/>
      <c r="DN59" s="1319"/>
      <c r="DO59" s="1319"/>
      <c r="DP59" s="1319"/>
      <c r="DQ59" s="1319"/>
      <c r="DR59" s="1319"/>
      <c r="DS59" s="1319"/>
      <c r="DT59" s="1319"/>
      <c r="DU59" s="1319"/>
      <c r="DV59" s="1319"/>
      <c r="DW59" s="1319"/>
      <c r="DX59" s="1319"/>
      <c r="DY59" s="1319"/>
      <c r="DZ59" s="1230"/>
      <c r="EA59" s="1198"/>
    </row>
    <row r="60" spans="1:135" ht="18.75" customHeight="1">
      <c r="B60" s="1157"/>
      <c r="C60" s="1317"/>
      <c r="D60" s="1157"/>
      <c r="E60" s="1223"/>
      <c r="F60" s="1223"/>
      <c r="G60" s="1223"/>
      <c r="H60" s="1223"/>
      <c r="I60" s="1223"/>
      <c r="J60" s="1223"/>
      <c r="K60" s="1223"/>
      <c r="L60" s="1223"/>
      <c r="M60" s="1223"/>
      <c r="N60" s="1223"/>
      <c r="O60" s="1223"/>
      <c r="P60" s="1223"/>
      <c r="Q60" s="1223"/>
      <c r="R60" s="1223"/>
      <c r="S60" s="1223"/>
      <c r="T60" s="1223"/>
      <c r="U60" s="1223"/>
      <c r="V60" s="1223"/>
      <c r="W60" s="1223"/>
      <c r="X60" s="1223"/>
      <c r="Y60" s="1223"/>
      <c r="Z60" s="1223"/>
      <c r="AA60" s="1223"/>
      <c r="AB60" s="1223"/>
      <c r="AC60" s="1223"/>
      <c r="AD60" s="1317"/>
      <c r="AE60" s="1223"/>
      <c r="AF60" s="1223"/>
      <c r="AG60" s="1223"/>
      <c r="AH60" s="1223"/>
      <c r="AI60" s="1223"/>
      <c r="AJ60" s="1223"/>
      <c r="AK60" s="1223"/>
      <c r="AL60" s="1223"/>
      <c r="AM60" s="1223"/>
      <c r="AN60" s="1223"/>
      <c r="AO60" s="1223"/>
      <c r="AP60" s="1223"/>
      <c r="AQ60" s="1223"/>
      <c r="AR60" s="1223"/>
      <c r="AS60" s="1223"/>
      <c r="AT60" s="1223"/>
      <c r="AU60" s="1223"/>
      <c r="AV60" s="1223"/>
      <c r="AW60" s="1223"/>
      <c r="AX60" s="1223"/>
      <c r="AY60" s="1223"/>
      <c r="AZ60" s="1223"/>
      <c r="BA60" s="1223"/>
      <c r="BB60" s="1223"/>
      <c r="BC60" s="1223"/>
      <c r="BD60" s="1223"/>
      <c r="BE60" s="1223"/>
      <c r="BF60" s="1223"/>
      <c r="BG60" s="1223"/>
      <c r="BH60" s="1223"/>
      <c r="BI60" s="1223"/>
      <c r="BJ60" s="1223"/>
      <c r="BK60" s="1223"/>
      <c r="BL60" s="1223"/>
      <c r="BM60" s="1223"/>
      <c r="BN60" s="1223"/>
      <c r="BO60" s="1223"/>
      <c r="BP60" s="1223"/>
      <c r="BQ60" s="1223"/>
      <c r="BR60" s="1308"/>
      <c r="BS60" s="1308"/>
      <c r="BT60" s="1308"/>
      <c r="BU60" s="1308"/>
      <c r="BV60" s="1308"/>
      <c r="BW60" s="1308"/>
      <c r="BX60" s="1308"/>
      <c r="BY60" s="1308"/>
      <c r="BZ60" s="1308"/>
      <c r="CA60" s="1308"/>
      <c r="CB60" s="1308"/>
      <c r="CC60" s="1308"/>
      <c r="CD60" s="1308"/>
      <c r="CE60" s="1308"/>
      <c r="CF60" s="1308"/>
      <c r="CG60" s="1308"/>
      <c r="CH60" s="1308"/>
      <c r="CI60" s="1308"/>
      <c r="CJ60" s="1308"/>
      <c r="CK60" s="1308"/>
      <c r="CL60" s="1308"/>
      <c r="CM60" s="1308"/>
      <c r="CN60" s="1308"/>
      <c r="CO60" s="1308"/>
      <c r="CP60" s="1308"/>
      <c r="CQ60" s="1308"/>
      <c r="CR60" s="1308"/>
      <c r="CS60" s="1308"/>
      <c r="CT60" s="1308"/>
      <c r="CU60" s="1308"/>
      <c r="CV60" s="1308"/>
      <c r="CW60" s="1308"/>
      <c r="CX60" s="1308"/>
      <c r="CY60" s="1308"/>
      <c r="CZ60" s="1308"/>
      <c r="DA60" s="1308"/>
      <c r="DB60" s="1322"/>
      <c r="DC60" s="1308"/>
      <c r="DD60" s="1308"/>
      <c r="DE60" s="1308"/>
      <c r="DF60" s="1308"/>
      <c r="DG60" s="1308"/>
      <c r="DH60" s="1308"/>
      <c r="DI60" s="1308"/>
      <c r="DJ60" s="1308"/>
      <c r="DK60" s="1308"/>
      <c r="DL60" s="1308"/>
      <c r="DM60" s="1308"/>
      <c r="DN60" s="1223"/>
      <c r="DO60" s="1223"/>
      <c r="DP60" s="1223"/>
      <c r="DQ60" s="1223"/>
      <c r="DR60" s="1223"/>
      <c r="DS60" s="1223"/>
      <c r="DT60" s="1223"/>
      <c r="DU60" s="1223"/>
      <c r="DV60" s="1223"/>
      <c r="DW60" s="1223"/>
      <c r="DX60" s="1223"/>
      <c r="DY60" s="1223"/>
      <c r="DZ60" s="1157"/>
      <c r="EA60" s="1198"/>
    </row>
    <row r="61" spans="1:135" ht="18.75" customHeight="1">
      <c r="B61" s="1157"/>
      <c r="C61" s="1317"/>
      <c r="D61" s="1157"/>
      <c r="E61" s="1223"/>
      <c r="F61" s="1223"/>
      <c r="G61" s="1223"/>
      <c r="H61" s="1223"/>
      <c r="I61" s="1223"/>
      <c r="J61" s="1223"/>
      <c r="K61" s="1223"/>
      <c r="L61" s="1223"/>
      <c r="M61" s="1223"/>
      <c r="N61" s="1223"/>
      <c r="O61" s="1223"/>
      <c r="P61" s="1223"/>
      <c r="Q61" s="1223"/>
      <c r="R61" s="1223"/>
      <c r="S61" s="1223"/>
      <c r="T61" s="1223"/>
      <c r="U61" s="1223"/>
      <c r="V61" s="1223"/>
      <c r="W61" s="1223"/>
      <c r="X61" s="1223"/>
      <c r="Y61" s="1223"/>
      <c r="Z61" s="1223"/>
      <c r="AA61" s="1223"/>
      <c r="AB61" s="1223"/>
      <c r="AC61" s="1223"/>
      <c r="AD61" s="1317"/>
      <c r="AE61" s="1223"/>
      <c r="AF61" s="1223"/>
      <c r="AG61" s="1223"/>
      <c r="AH61" s="1223"/>
      <c r="AI61" s="1223"/>
      <c r="AJ61" s="1223"/>
      <c r="AK61" s="1223"/>
      <c r="AL61" s="1223"/>
      <c r="AM61" s="1223"/>
      <c r="AN61" s="1223"/>
      <c r="AO61" s="1223"/>
      <c r="AP61" s="1223"/>
      <c r="AQ61" s="1223"/>
      <c r="AR61" s="1223"/>
      <c r="AS61" s="1223"/>
      <c r="AT61" s="1223"/>
      <c r="AU61" s="1223"/>
      <c r="AV61" s="1223"/>
      <c r="AW61" s="1223"/>
      <c r="AX61" s="1223"/>
      <c r="AY61" s="1223"/>
      <c r="AZ61" s="1223"/>
      <c r="BA61" s="1223"/>
      <c r="BB61" s="1223"/>
      <c r="BC61" s="1223"/>
      <c r="BD61" s="1223"/>
      <c r="BE61" s="1223"/>
      <c r="BF61" s="1223"/>
      <c r="BG61" s="1223"/>
      <c r="BH61" s="1223"/>
      <c r="BI61" s="1223"/>
      <c r="BJ61" s="1223"/>
      <c r="BK61" s="1223"/>
      <c r="BL61" s="1223"/>
      <c r="BM61" s="1223"/>
      <c r="BN61" s="1223"/>
      <c r="BO61" s="1223"/>
      <c r="BP61" s="1223"/>
      <c r="BQ61" s="1223"/>
      <c r="BR61" s="1308"/>
      <c r="BS61" s="1308"/>
      <c r="BT61" s="1308"/>
      <c r="BU61" s="1308"/>
      <c r="BV61" s="1308"/>
      <c r="BW61" s="1308"/>
      <c r="BX61" s="1308"/>
      <c r="BY61" s="1308"/>
      <c r="BZ61" s="1308"/>
      <c r="CA61" s="1308"/>
      <c r="CB61" s="1308"/>
      <c r="CC61" s="1308"/>
      <c r="CD61" s="1308"/>
      <c r="CE61" s="1308"/>
      <c r="CF61" s="1308"/>
      <c r="CG61" s="1308"/>
      <c r="CH61" s="1308"/>
      <c r="CI61" s="1308"/>
      <c r="CJ61" s="1308"/>
      <c r="CK61" s="1308"/>
      <c r="CL61" s="1308"/>
      <c r="CM61" s="1308"/>
      <c r="CN61" s="1308"/>
      <c r="CO61" s="1308"/>
      <c r="CP61" s="1308"/>
      <c r="CQ61" s="1308"/>
      <c r="CR61" s="1308"/>
      <c r="CS61" s="1308"/>
      <c r="CT61" s="1308"/>
      <c r="CU61" s="1308"/>
      <c r="CV61" s="1308"/>
      <c r="CW61" s="1308"/>
      <c r="CX61" s="1308"/>
      <c r="CY61" s="1308"/>
      <c r="CZ61" s="1308"/>
      <c r="DA61" s="1308"/>
      <c r="DB61" s="1322"/>
      <c r="DC61" s="1308"/>
      <c r="DD61" s="1308"/>
      <c r="DE61" s="1308"/>
      <c r="DF61" s="1308"/>
      <c r="DG61" s="1308"/>
      <c r="DH61" s="1308"/>
      <c r="DI61" s="1308"/>
      <c r="DJ61" s="1308"/>
      <c r="DK61" s="1308"/>
      <c r="DL61" s="1308"/>
      <c r="DM61" s="1308"/>
      <c r="DN61" s="1223"/>
      <c r="DO61" s="1223"/>
      <c r="DP61" s="1223"/>
      <c r="DQ61" s="1223"/>
      <c r="DR61" s="1223"/>
      <c r="DS61" s="1223"/>
      <c r="DT61" s="1223"/>
      <c r="DU61" s="1223"/>
      <c r="DV61" s="1223"/>
      <c r="DW61" s="1223"/>
      <c r="DX61" s="1223"/>
      <c r="DY61" s="1223"/>
      <c r="DZ61" s="1157"/>
      <c r="EA61" s="1198"/>
    </row>
    <row r="62" spans="1:135" ht="18.75" customHeight="1">
      <c r="B62" s="1157"/>
      <c r="C62" s="1317"/>
      <c r="D62" s="1157"/>
      <c r="E62" s="1223"/>
      <c r="F62" s="1223"/>
      <c r="G62" s="1223"/>
      <c r="H62" s="1223"/>
      <c r="I62" s="1223"/>
      <c r="J62" s="1223"/>
      <c r="K62" s="1223"/>
      <c r="L62" s="1223"/>
      <c r="M62" s="1223"/>
      <c r="N62" s="1223"/>
      <c r="O62" s="1223"/>
      <c r="P62" s="1223"/>
      <c r="Q62" s="1223"/>
      <c r="R62" s="1223"/>
      <c r="S62" s="1223"/>
      <c r="T62" s="1223"/>
      <c r="U62" s="1223"/>
      <c r="V62" s="1223"/>
      <c r="W62" s="1223"/>
      <c r="X62" s="1223"/>
      <c r="Y62" s="1223"/>
      <c r="Z62" s="1223"/>
      <c r="AA62" s="1223"/>
      <c r="AB62" s="1223"/>
      <c r="AC62" s="1223"/>
      <c r="AD62" s="1317"/>
      <c r="AE62" s="1223"/>
      <c r="AF62" s="1223"/>
      <c r="AG62" s="1223"/>
      <c r="AH62" s="1223"/>
      <c r="AI62" s="1223"/>
      <c r="AJ62" s="1223"/>
      <c r="AK62" s="1223"/>
      <c r="AL62" s="1223"/>
      <c r="AM62" s="1223"/>
      <c r="AN62" s="1223"/>
      <c r="AO62" s="1223"/>
      <c r="AP62" s="1223"/>
      <c r="AQ62" s="1223"/>
      <c r="AR62" s="1223"/>
      <c r="AS62" s="1223"/>
      <c r="AT62" s="1223"/>
      <c r="AU62" s="1223"/>
      <c r="AV62" s="1223"/>
      <c r="AW62" s="1223"/>
      <c r="AX62" s="1223"/>
      <c r="AY62" s="1223"/>
      <c r="AZ62" s="1223"/>
      <c r="BA62" s="1223"/>
      <c r="BB62" s="1223"/>
      <c r="BC62" s="1223"/>
      <c r="BD62" s="1223"/>
      <c r="BE62" s="1223"/>
      <c r="BF62" s="1223"/>
      <c r="BG62" s="1223"/>
      <c r="BH62" s="1223"/>
      <c r="BI62" s="1223"/>
      <c r="BJ62" s="1223"/>
      <c r="BK62" s="1223"/>
      <c r="BL62" s="1223"/>
      <c r="BM62" s="1223"/>
      <c r="BN62" s="1223"/>
      <c r="BO62" s="1223"/>
      <c r="BP62" s="1223"/>
      <c r="BQ62" s="1223"/>
      <c r="BR62" s="1308"/>
      <c r="BS62" s="1308"/>
      <c r="BT62" s="1308"/>
      <c r="BU62" s="1308"/>
      <c r="BV62" s="1308"/>
      <c r="BW62" s="1308"/>
      <c r="BX62" s="1308"/>
      <c r="BY62" s="1308"/>
      <c r="BZ62" s="1308"/>
      <c r="CA62" s="1308"/>
      <c r="CB62" s="1308"/>
      <c r="CC62" s="1308"/>
      <c r="CD62" s="1308"/>
      <c r="CE62" s="1308"/>
      <c r="CF62" s="1308"/>
      <c r="CG62" s="1308"/>
      <c r="CH62" s="1308"/>
      <c r="CI62" s="1308"/>
      <c r="CJ62" s="1308"/>
      <c r="CK62" s="1308"/>
      <c r="CL62" s="1308"/>
      <c r="CM62" s="1308"/>
      <c r="CN62" s="1308"/>
      <c r="CO62" s="1308"/>
      <c r="CP62" s="1308"/>
      <c r="CQ62" s="1308"/>
      <c r="CR62" s="1308"/>
      <c r="CS62" s="1308"/>
      <c r="CT62" s="1308"/>
      <c r="CU62" s="1308"/>
      <c r="CV62" s="1308"/>
      <c r="CW62" s="1308"/>
      <c r="CX62" s="1308"/>
      <c r="CY62" s="1308"/>
      <c r="CZ62" s="1308"/>
      <c r="DA62" s="1308"/>
      <c r="DB62" s="1322"/>
      <c r="DC62" s="1308"/>
      <c r="DD62" s="1308"/>
      <c r="DE62" s="1308"/>
      <c r="DF62" s="1308"/>
      <c r="DG62" s="1308"/>
      <c r="DH62" s="1308"/>
      <c r="DI62" s="1308"/>
      <c r="DJ62" s="1308"/>
      <c r="DK62" s="1308"/>
      <c r="DL62" s="1308"/>
      <c r="DM62" s="1308"/>
      <c r="DN62" s="1223"/>
      <c r="DO62" s="1223"/>
      <c r="DP62" s="1223"/>
      <c r="DQ62" s="1223"/>
      <c r="DR62" s="1223"/>
      <c r="DS62" s="1223"/>
      <c r="DT62" s="1223"/>
      <c r="DU62" s="1223"/>
      <c r="DV62" s="1223"/>
      <c r="DW62" s="1223"/>
      <c r="DX62" s="1223"/>
      <c r="DY62" s="1223"/>
      <c r="DZ62" s="1223"/>
      <c r="EA62" s="1323"/>
      <c r="EB62" s="1198"/>
      <c r="EC62" s="1198"/>
      <c r="ED62" s="1198"/>
      <c r="EE62" s="1198"/>
    </row>
    <row r="63" spans="1:135">
      <c r="DV63" s="1198"/>
      <c r="DW63" s="1198"/>
      <c r="DX63" s="1198"/>
      <c r="DY63" s="1198"/>
      <c r="DZ63" s="1198"/>
      <c r="EA63" s="1198"/>
      <c r="EB63" s="1198"/>
      <c r="EC63" s="1198"/>
      <c r="ED63" s="1198"/>
      <c r="EE63" s="1198"/>
    </row>
  </sheetData>
  <mergeCells count="239">
    <mergeCell ref="AQ6:DY6"/>
    <mergeCell ref="C8:AA8"/>
    <mergeCell ref="AB8:DY8"/>
    <mergeCell ref="DD2:DX2"/>
    <mergeCell ref="CX33:DX39"/>
    <mergeCell ref="AL33:BK39"/>
    <mergeCell ref="CE38:CW38"/>
    <mergeCell ref="C39:N39"/>
    <mergeCell ref="O39:AK39"/>
    <mergeCell ref="BN39:CD39"/>
    <mergeCell ref="C20:N20"/>
    <mergeCell ref="O20:AK20"/>
    <mergeCell ref="BN20:CD20"/>
    <mergeCell ref="CE20:CW20"/>
    <mergeCell ref="C35:N35"/>
    <mergeCell ref="O35:AK35"/>
    <mergeCell ref="BN35:CD35"/>
    <mergeCell ref="CE35:CW35"/>
    <mergeCell ref="C36:N36"/>
    <mergeCell ref="O36:AK36"/>
    <mergeCell ref="BN36:CD36"/>
    <mergeCell ref="CE36:CW36"/>
    <mergeCell ref="C37:N37"/>
    <mergeCell ref="O37:AK37"/>
    <mergeCell ref="CE37:CW37"/>
    <mergeCell ref="C38:N38"/>
    <mergeCell ref="O38:AK38"/>
    <mergeCell ref="BN38:CD38"/>
    <mergeCell ref="AL24:BK24"/>
    <mergeCell ref="BN24:CD24"/>
    <mergeCell ref="CE24:CW24"/>
    <mergeCell ref="C24:N24"/>
    <mergeCell ref="O24:AK24"/>
    <mergeCell ref="O27:AK27"/>
    <mergeCell ref="BN27:CD27"/>
    <mergeCell ref="CE27:CW27"/>
    <mergeCell ref="C28:N28"/>
    <mergeCell ref="O28:AK28"/>
    <mergeCell ref="BN28:CD28"/>
    <mergeCell ref="CE28:CW28"/>
    <mergeCell ref="C25:N25"/>
    <mergeCell ref="O25:AK25"/>
    <mergeCell ref="AL25:BK30"/>
    <mergeCell ref="BN25:CD25"/>
    <mergeCell ref="CE25:CW25"/>
    <mergeCell ref="C26:N26"/>
    <mergeCell ref="BN26:CD26"/>
    <mergeCell ref="CE26:CW26"/>
    <mergeCell ref="BI1:BW1"/>
    <mergeCell ref="C4:DY4"/>
    <mergeCell ref="C32:N32"/>
    <mergeCell ref="O32:AK32"/>
    <mergeCell ref="AL32:BK32"/>
    <mergeCell ref="BN32:CD32"/>
    <mergeCell ref="CE32:CW32"/>
    <mergeCell ref="CX32:DX32"/>
    <mergeCell ref="C15:N15"/>
    <mergeCell ref="O15:AK15"/>
    <mergeCell ref="AL15:BK15"/>
    <mergeCell ref="BN15:CD15"/>
    <mergeCell ref="CE15:CW15"/>
    <mergeCell ref="CX15:DX15"/>
    <mergeCell ref="C19:N19"/>
    <mergeCell ref="O19:AK19"/>
    <mergeCell ref="BN19:CD19"/>
    <mergeCell ref="CE19:CW19"/>
    <mergeCell ref="CX24:DX24"/>
    <mergeCell ref="C21:N21"/>
    <mergeCell ref="O21:AK21"/>
    <mergeCell ref="BN21:CD21"/>
    <mergeCell ref="O26:AK26"/>
    <mergeCell ref="C6:AP6"/>
    <mergeCell ref="CE21:CW21"/>
    <mergeCell ref="C22:N22"/>
    <mergeCell ref="O22:AK22"/>
    <mergeCell ref="BN22:CD22"/>
    <mergeCell ref="CE22:CW22"/>
    <mergeCell ref="CX16:DX22"/>
    <mergeCell ref="BN16:CD16"/>
    <mergeCell ref="CE16:CW16"/>
    <mergeCell ref="C16:N16"/>
    <mergeCell ref="O16:AK16"/>
    <mergeCell ref="C17:N17"/>
    <mergeCell ref="O17:AK17"/>
    <mergeCell ref="BN17:CD17"/>
    <mergeCell ref="CE17:CW17"/>
    <mergeCell ref="C18:N18"/>
    <mergeCell ref="O18:AK18"/>
    <mergeCell ref="BN18:CD18"/>
    <mergeCell ref="CE18:CW18"/>
    <mergeCell ref="AL16:BK22"/>
    <mergeCell ref="C42:BB43"/>
    <mergeCell ref="C44:Y44"/>
    <mergeCell ref="Z44:AV44"/>
    <mergeCell ref="AW44:BR44"/>
    <mergeCell ref="BS44:CO44"/>
    <mergeCell ref="CP44:DM44"/>
    <mergeCell ref="C29:N29"/>
    <mergeCell ref="O29:AK29"/>
    <mergeCell ref="BN29:CD29"/>
    <mergeCell ref="CE29:CW29"/>
    <mergeCell ref="C30:N30"/>
    <mergeCell ref="O30:AK30"/>
    <mergeCell ref="BN30:CD30"/>
    <mergeCell ref="CE30:CW30"/>
    <mergeCell ref="CX25:DX30"/>
    <mergeCell ref="C33:N33"/>
    <mergeCell ref="O33:AK33"/>
    <mergeCell ref="BN33:CD33"/>
    <mergeCell ref="CE33:CW33"/>
    <mergeCell ref="C34:N34"/>
    <mergeCell ref="O34:AK34"/>
    <mergeCell ref="BN34:CD34"/>
    <mergeCell ref="CE34:CW34"/>
    <mergeCell ref="C27:N27"/>
    <mergeCell ref="CP45:DC45"/>
    <mergeCell ref="DD45:DM45"/>
    <mergeCell ref="C46:O46"/>
    <mergeCell ref="P46:Y46"/>
    <mergeCell ref="Z46:AL46"/>
    <mergeCell ref="AM46:AV46"/>
    <mergeCell ref="AW46:BD46"/>
    <mergeCell ref="BE46:BJ46"/>
    <mergeCell ref="C45:O45"/>
    <mergeCell ref="P45:Y45"/>
    <mergeCell ref="Z45:AL45"/>
    <mergeCell ref="AM45:AV45"/>
    <mergeCell ref="AW45:BJ45"/>
    <mergeCell ref="BK45:BR45"/>
    <mergeCell ref="BK46:BR46"/>
    <mergeCell ref="BS46:CE46"/>
    <mergeCell ref="CF46:CO46"/>
    <mergeCell ref="CP46:DC46"/>
    <mergeCell ref="DD46:DM46"/>
    <mergeCell ref="CE39:CW39"/>
    <mergeCell ref="BN37:CD37"/>
    <mergeCell ref="BS49:CE49"/>
    <mergeCell ref="CF49:CO49"/>
    <mergeCell ref="CP49:DC49"/>
    <mergeCell ref="DD49:DM49"/>
    <mergeCell ref="C47:O47"/>
    <mergeCell ref="P47:Y47"/>
    <mergeCell ref="Z47:AL47"/>
    <mergeCell ref="CP48:DC48"/>
    <mergeCell ref="DD48:DM48"/>
    <mergeCell ref="BE48:BJ48"/>
    <mergeCell ref="C49:O49"/>
    <mergeCell ref="P49:Y49"/>
    <mergeCell ref="Z49:AL49"/>
    <mergeCell ref="AM49:AV49"/>
    <mergeCell ref="AW49:BD49"/>
    <mergeCell ref="C48:O48"/>
    <mergeCell ref="P48:Y48"/>
    <mergeCell ref="Z48:AL48"/>
    <mergeCell ref="AM48:AV48"/>
    <mergeCell ref="AW48:BD48"/>
    <mergeCell ref="BS45:CE45"/>
    <mergeCell ref="CF45:CO45"/>
    <mergeCell ref="BK50:BR50"/>
    <mergeCell ref="BS50:CE50"/>
    <mergeCell ref="CF50:CO50"/>
    <mergeCell ref="CP50:DC50"/>
    <mergeCell ref="DD50:DM50"/>
    <mergeCell ref="CF47:CO47"/>
    <mergeCell ref="CP47:DC47"/>
    <mergeCell ref="DD47:DM47"/>
    <mergeCell ref="C50:O50"/>
    <mergeCell ref="P50:Y50"/>
    <mergeCell ref="Z50:AL50"/>
    <mergeCell ref="AM50:AV50"/>
    <mergeCell ref="AW50:BD50"/>
    <mergeCell ref="BE50:BJ50"/>
    <mergeCell ref="BK48:BR48"/>
    <mergeCell ref="BS48:CE48"/>
    <mergeCell ref="CF48:CO48"/>
    <mergeCell ref="AM47:AV47"/>
    <mergeCell ref="AW47:BD47"/>
    <mergeCell ref="BE47:BJ47"/>
    <mergeCell ref="BK47:BR47"/>
    <mergeCell ref="BS47:CE47"/>
    <mergeCell ref="BE49:BJ49"/>
    <mergeCell ref="BK49:BR49"/>
    <mergeCell ref="CP51:DC51"/>
    <mergeCell ref="DD51:DM51"/>
    <mergeCell ref="C54:O54"/>
    <mergeCell ref="P54:AA54"/>
    <mergeCell ref="AB54:AL54"/>
    <mergeCell ref="AM54:AV54"/>
    <mergeCell ref="AW54:BC54"/>
    <mergeCell ref="BD54:BI54"/>
    <mergeCell ref="BJ54:BQ54"/>
    <mergeCell ref="BR54:CA54"/>
    <mergeCell ref="CB54:CN54"/>
    <mergeCell ref="CO54:CU54"/>
    <mergeCell ref="C51:O51"/>
    <mergeCell ref="P51:Y51"/>
    <mergeCell ref="Z51:AV51"/>
    <mergeCell ref="AW51:BR51"/>
    <mergeCell ref="BS51:CO51"/>
    <mergeCell ref="CV54:DA54"/>
    <mergeCell ref="DB54:DM54"/>
    <mergeCell ref="CV56:DA56"/>
    <mergeCell ref="DB56:DM56"/>
    <mergeCell ref="C56:O56"/>
    <mergeCell ref="P56:AA56"/>
    <mergeCell ref="AB56:AL56"/>
    <mergeCell ref="AM56:AV56"/>
    <mergeCell ref="AW56:BC56"/>
    <mergeCell ref="BD56:BI56"/>
    <mergeCell ref="C55:O55"/>
    <mergeCell ref="P55:AA55"/>
    <mergeCell ref="AB55:AL55"/>
    <mergeCell ref="AM55:AV55"/>
    <mergeCell ref="AW55:BC55"/>
    <mergeCell ref="BD55:BI55"/>
    <mergeCell ref="BJ55:BQ55"/>
    <mergeCell ref="BR55:CA55"/>
    <mergeCell ref="CB55:CN55"/>
    <mergeCell ref="CO55:CU55"/>
    <mergeCell ref="CV55:DA55"/>
    <mergeCell ref="DB55:DM55"/>
    <mergeCell ref="BJ56:BQ56"/>
    <mergeCell ref="BR56:CA56"/>
    <mergeCell ref="CB56:CN56"/>
    <mergeCell ref="CO56:CU56"/>
    <mergeCell ref="BR58:DA58"/>
    <mergeCell ref="DB58:DM58"/>
    <mergeCell ref="BJ57:BQ57"/>
    <mergeCell ref="BR57:CA57"/>
    <mergeCell ref="CB57:CN57"/>
    <mergeCell ref="CO57:CU57"/>
    <mergeCell ref="CV57:DA57"/>
    <mergeCell ref="DB57:DM57"/>
    <mergeCell ref="C57:O57"/>
    <mergeCell ref="P57:AA57"/>
    <mergeCell ref="AB57:AL57"/>
    <mergeCell ref="AM57:AV57"/>
    <mergeCell ref="AW57:BC57"/>
    <mergeCell ref="BD57:BI57"/>
  </mergeCells>
  <printOptions horizontalCentered="1"/>
  <pageMargins left="0.51181102362204722" right="0.51181102362204722" top="0.98425196850393704" bottom="0.59055118110236227" header="0" footer="0.39370078740157483"/>
  <pageSetup paperSize="9" scale="48" fitToHeight="5" orientation="portrait" r:id="rId1"/>
  <headerFooter scaleWithDoc="0">
    <oddHeader xml:space="preserve">&amp;L&amp;G&amp;R&amp;"Century Gothic,Negrita"&amp;8 ISSFA
</oddHeader>
    <oddFooter>&amp;RPág. 4</oddFooter>
  </headerFooter>
  <rowBreaks count="1" manualBreakCount="1">
    <brk id="59" min="1" max="129" man="1"/>
  </rowBreaks>
  <legacyDrawingHF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23</vt:i4>
      </vt:variant>
    </vt:vector>
  </HeadingPairs>
  <TitlesOfParts>
    <vt:vector size="45" baseType="lpstr">
      <vt:lpstr>RATIFICACIÓN</vt:lpstr>
      <vt:lpstr>HOJA RESUMEN</vt:lpstr>
      <vt:lpstr> VALORACION</vt:lpstr>
      <vt:lpstr>HOMOLOG.</vt:lpstr>
      <vt:lpstr>1 Datos Ubic </vt:lpstr>
      <vt:lpstr>TABLAS DATOS</vt:lpstr>
      <vt:lpstr>3 Caracte Inmu</vt:lpstr>
      <vt:lpstr>4 Caracte Inmu 2</vt:lpstr>
      <vt:lpstr>5 Referencias</vt:lpstr>
      <vt:lpstr>6 Avaluo</vt:lpstr>
      <vt:lpstr>CALCULO AVALÚO</vt:lpstr>
      <vt:lpstr>2 Valoración</vt:lpstr>
      <vt:lpstr>7 Ubicacion</vt:lpstr>
      <vt:lpstr>8 Fotos-1</vt:lpstr>
      <vt:lpstr>8 Fotos-2</vt:lpstr>
      <vt:lpstr>FOTOS (3)</vt:lpstr>
      <vt:lpstr>HOJA RESUMEN (2)</vt:lpstr>
      <vt:lpstr>PRESUPUESTO.</vt:lpstr>
      <vt:lpstr>9 Ficha amb</vt:lpstr>
      <vt:lpstr>CALCULO </vt:lpstr>
      <vt:lpstr>PRESUÚESTO</vt:lpstr>
      <vt:lpstr>Hoja1</vt:lpstr>
      <vt:lpstr>' VALORACION'!Área_de_impresión</vt:lpstr>
      <vt:lpstr>'1 Datos Ubic '!Área_de_impresión</vt:lpstr>
      <vt:lpstr>'2 Valoración'!Área_de_impresión</vt:lpstr>
      <vt:lpstr>'3 Caracte Inmu'!Área_de_impresión</vt:lpstr>
      <vt:lpstr>'4 Caracte Inmu 2'!Área_de_impresión</vt:lpstr>
      <vt:lpstr>'5 Referencias'!Área_de_impresión</vt:lpstr>
      <vt:lpstr>'6 Avaluo'!Área_de_impresión</vt:lpstr>
      <vt:lpstr>'7 Ubicacion'!Área_de_impresión</vt:lpstr>
      <vt:lpstr>'8 Fotos-1'!Área_de_impresión</vt:lpstr>
      <vt:lpstr>'8 Fotos-2'!Área_de_impresión</vt:lpstr>
      <vt:lpstr>'9 Ficha amb'!Área_de_impresión</vt:lpstr>
      <vt:lpstr>'CALCULO '!Área_de_impresión</vt:lpstr>
      <vt:lpstr>'CALCULO AVALÚO'!Área_de_impresión</vt:lpstr>
      <vt:lpstr>'FOTOS (3)'!Área_de_impresión</vt:lpstr>
      <vt:lpstr>'HOJA RESUMEN'!Área_de_impresión</vt:lpstr>
      <vt:lpstr>'HOJA RESUMEN (2)'!Área_de_impresión</vt:lpstr>
      <vt:lpstr>Hoja1!Área_de_impresión</vt:lpstr>
      <vt:lpstr>HOMOLOG.!Área_de_impresión</vt:lpstr>
      <vt:lpstr>PRESUPUESTO.!Área_de_impresión</vt:lpstr>
      <vt:lpstr>RATIFICACIÓN!Área_de_impresión</vt:lpstr>
      <vt:lpstr>' VALORACION'!Print_Area</vt:lpstr>
      <vt:lpstr>'2 Valoración'!Print_Area</vt:lpstr>
      <vt:lpstr>'9 Ficha amb'!Print_Area</vt:lpstr>
    </vt:vector>
  </TitlesOfParts>
  <Company>C.T.H.   S.A.</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César Cortés</dc:creator>
  <cp:lastModifiedBy>Jazmin Rodriguez</cp:lastModifiedBy>
  <cp:lastPrinted>2021-01-12T16:33:46Z</cp:lastPrinted>
  <dcterms:created xsi:type="dcterms:W3CDTF">1999-06-23T16:21:20Z</dcterms:created>
  <dcterms:modified xsi:type="dcterms:W3CDTF">2021-01-30T21:26:33Z</dcterms:modified>
</cp:coreProperties>
</file>